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cheme’s AUM " sheetId="1" r:id="rId1"/>
    <sheet name="Investment objective" sheetId="2" r:id="rId2"/>
    <sheet name="Expense ratios" sheetId="3" r:id="rId3"/>
    <sheet name="Portfolio disclosure" sheetId="4" r:id="rId4"/>
    <sheet name="Scheme’s past performance" sheetId="5" r:id="rId5"/>
  </sheets>
  <externalReferences>
    <externalReference r:id="rId8"/>
  </externalReferences>
  <definedNames>
    <definedName name="_xlfn.SUMIFS" hidden="1">#NAME?</definedName>
    <definedName name="_xlnm.Print_Area" localSheetId="3">'Portfolio disclosure'!$B$1:$H$105</definedName>
  </definedNames>
  <calcPr fullCalcOnLoad="1"/>
</workbook>
</file>

<file path=xl/sharedStrings.xml><?xml version="1.0" encoding="utf-8"?>
<sst xmlns="http://schemas.openxmlformats.org/spreadsheetml/2006/main" count="233" uniqueCount="103">
  <si>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</si>
  <si>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</si>
  <si>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</si>
  <si>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</si>
  <si>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</si>
  <si>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</si>
  <si>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</si>
  <si>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Total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</si>
  <si>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</si>
  <si>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</si>
  <si>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</si>
  <si>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</si>
  <si>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</si>
  <si>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r>
      <t xml:space="preserve">  </t>
    </r>
    <r>
      <rPr>
        <b/>
        <sz val="9"/>
        <color indexed="8"/>
        <rFont val="Times New Roman"/>
        <family val="1"/>
      </rPr>
      <t>*Benchmark –</t>
    </r>
    <r>
      <rPr>
        <sz val="9"/>
        <color indexed="8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</si>
  <si>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</si>
  <si>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</si>
  <si>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(c) For the Scheme, IL&amp;FS Infrastructure Debt Fund-Series 2, the drawdowns are yet to be completed. Hence, the NAV will be available after the completion of the drawdown</t>
  </si>
  <si>
    <t>CBLO, Current Assets and Current Liabilities</t>
  </si>
  <si>
    <t>Babcock Borsig Limited</t>
  </si>
  <si>
    <t>Last 1 year</t>
  </si>
  <si>
    <t>Last 3 year</t>
  </si>
  <si>
    <t>Last 5 year</t>
  </si>
  <si>
    <t>Since inception</t>
  </si>
  <si>
    <t>Scheme return</t>
  </si>
  <si>
    <t>IIDF Series -1A</t>
  </si>
  <si>
    <t>NA</t>
  </si>
  <si>
    <t>IIDF Series -1B</t>
  </si>
  <si>
    <t>IIDF Series -1C</t>
  </si>
  <si>
    <r>
      <t xml:space="preserve">Past performance may or may not be sustained in future. </t>
    </r>
    <r>
      <rPr>
        <sz val="10"/>
        <color indexed="8"/>
        <rFont val="Times New Roman"/>
        <family val="1"/>
      </rPr>
      <t>Returns greater than 1 year period are compounded annualized (CAGR)</t>
    </r>
  </si>
  <si>
    <t>IL&amp;FS  Infrastructure Debt Fund Series 1A</t>
  </si>
  <si>
    <t>Sr. No.</t>
  </si>
  <si>
    <t>Name of Instrument</t>
  </si>
  <si>
    <t>ISIN</t>
  </si>
  <si>
    <t>% to Net Assets</t>
  </si>
  <si>
    <t>Non Convertible Debentures-Listed</t>
  </si>
  <si>
    <t xml:space="preserve">IL&amp;FS Wind Energy Limited </t>
  </si>
  <si>
    <t>INE810V08023</t>
  </si>
  <si>
    <t>Bhilwara Green Energy Limited</t>
  </si>
  <si>
    <t>INE030N07019</t>
  </si>
  <si>
    <t>Bhilangana Hydro Power Limited</t>
  </si>
  <si>
    <t>Non Convertible Debentures-Privately placed (Unlisted)</t>
  </si>
  <si>
    <t>Abhitech Developers Private Limited</t>
  </si>
  <si>
    <t>INE683V07026</t>
  </si>
  <si>
    <t>AMRI Hospitals Limited</t>
  </si>
  <si>
    <t>INE437M07034</t>
  </si>
  <si>
    <t>AD Hydro Power Limited</t>
  </si>
  <si>
    <t>INE572H07012</t>
  </si>
  <si>
    <t>IL&amp;FS  Infrastructure Debt Fund Series 1B</t>
  </si>
  <si>
    <t>INE030N07027</t>
  </si>
  <si>
    <t>INE810V08031</t>
  </si>
  <si>
    <t>INE572H07020</t>
  </si>
  <si>
    <t>INE437M07042</t>
  </si>
  <si>
    <t>IL&amp;FS  Infrastructure Debt Fund Series 1C</t>
  </si>
  <si>
    <t>INE030N07035</t>
  </si>
  <si>
    <t>INE810V08015</t>
  </si>
  <si>
    <t>INE572H07038</t>
  </si>
  <si>
    <t>INE437M07059</t>
  </si>
  <si>
    <t>The IL&amp;FS Financial Centre, 7th Floor, Plot C-22, G-Block, Bandra Kurla Complex, Bandra East, Mumbai-400051 (www.ilfsinfrafund.com)</t>
  </si>
  <si>
    <t>(b) The above scheme return is net of applicable expenses and benchmark return is on a gross basis</t>
  </si>
  <si>
    <t>Quantity</t>
  </si>
  <si>
    <t>BG Wind Power Limited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</si>
  <si>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</si>
  <si>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</si>
  <si>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IL&amp;FS Solar Power Limited</t>
  </si>
  <si>
    <t>INE656Y08016</t>
  </si>
  <si>
    <t>INE030N07043</t>
  </si>
  <si>
    <t>INE434K07027</t>
  </si>
  <si>
    <t>INE434K07019</t>
  </si>
  <si>
    <t xml:space="preserve"> IL&amp;FS Infrastructure Debt Fund Series - 3A</t>
  </si>
  <si>
    <t>Kanchanjunga Power Company Private Limited</t>
  </si>
  <si>
    <t>IL&amp;FS  Infrastructure Debt Fund Series 3A</t>
  </si>
  <si>
    <t>INE437M07067</t>
  </si>
  <si>
    <t>INE453I07153</t>
  </si>
  <si>
    <t>INE453I07161</t>
  </si>
  <si>
    <t>INE453I07146</t>
  </si>
  <si>
    <t>INE453I07138</t>
  </si>
  <si>
    <t>Clean Max Enviro Energy Solutions Private Limited</t>
  </si>
  <si>
    <t>GHV Hospitality India Pvt Limited</t>
  </si>
  <si>
    <t>INE117N07014</t>
  </si>
  <si>
    <t>Janaadhar Private Limited</t>
  </si>
  <si>
    <t xml:space="preserve"> IL&amp;FS Infrastructure Debt Fund Series - 3B</t>
  </si>
  <si>
    <t>IL&amp;FS  Infrastructure Debt Fund Series 3B</t>
  </si>
  <si>
    <t>INE437M07075</t>
  </si>
  <si>
    <t>INE117N07030</t>
  </si>
  <si>
    <t>INE117N07022</t>
  </si>
  <si>
    <t>IL&amp;FS Infrastructure Debt Fund - Series 3-A and 3-B</t>
  </si>
  <si>
    <t>(d) For the Scheme, IL&amp;FS Infrastructure Debt Fund-Series 3A &amp; 3B, performance will be provided after completion of one year</t>
  </si>
  <si>
    <t>IL&amp;FS Wind Energy Limited</t>
  </si>
  <si>
    <t>Tanglin Development Limited</t>
  </si>
  <si>
    <t>Portfolio as on July 31, 2018</t>
  </si>
  <si>
    <t>INE647U07015</t>
  </si>
  <si>
    <t>AWATING</t>
  </si>
  <si>
    <t>Bhilangana Hydro Power Limited.</t>
  </si>
  <si>
    <r>
      <t>Bhilangana Hydro Power Limited</t>
    </r>
    <r>
      <rPr>
        <sz val="12"/>
        <color indexed="9"/>
        <rFont val="Times New Roman"/>
        <family val="1"/>
      </rPr>
      <t>..</t>
    </r>
  </si>
  <si>
    <t>Bhilangana Hydro Power Limited….</t>
  </si>
  <si>
    <t>IL&amp;FS Wind Energy Limited.</t>
  </si>
  <si>
    <t>INE131S07022</t>
  </si>
  <si>
    <t>AMRI Hospitals Limited.</t>
  </si>
  <si>
    <t>INE453I07120</t>
  </si>
  <si>
    <t>INE882W07022</t>
  </si>
  <si>
    <t>INE311I07088</t>
  </si>
  <si>
    <t>Kaynes Technology India Private Limited</t>
  </si>
  <si>
    <t>Kanchanjunga Power Company Private Limited.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</si>
</sst>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_)_£_ ;_ * \(#,##0\)_£_ ;_ * &quot;-&quot;??_)_£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23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0" tint="-0.4999699890613556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17" fontId="50" fillId="0" borderId="0" xfId="0" applyNumberFormat="1" applyFont="1" applyAlignment="1">
      <alignment/>
    </xf>
    <xf numFmtId="171" fontId="0" fillId="0" borderId="0" xfId="0" applyNumberFormat="1" applyAlignment="1">
      <alignment/>
    </xf>
    <xf numFmtId="9" fontId="0" fillId="0" borderId="0" xfId="102" applyFont="1" applyAlignment="1">
      <alignment/>
    </xf>
    <xf numFmtId="172" fontId="0" fillId="0" borderId="0" xfId="102" applyNumberFormat="1" applyFont="1" applyAlignment="1">
      <alignment/>
    </xf>
    <xf numFmtId="0" fontId="0" fillId="0" borderId="0" xfId="0" applyAlignment="1">
      <alignment vertical="top"/>
    </xf>
    <xf numFmtId="0" fontId="53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10" fontId="55" fillId="0" borderId="10" xfId="0" applyNumberFormat="1" applyFont="1" applyBorder="1" applyAlignment="1">
      <alignment horizontal="justify" vertical="top" wrapText="1"/>
    </xf>
    <xf numFmtId="0" fontId="55" fillId="0" borderId="10" xfId="0" applyFont="1" applyBorder="1" applyAlignment="1">
      <alignment horizontal="justify" vertical="top" wrapText="1"/>
    </xf>
    <xf numFmtId="0" fontId="56" fillId="0" borderId="0" xfId="0" applyFont="1" applyAlignment="1">
      <alignment vertical="top"/>
    </xf>
    <xf numFmtId="0" fontId="57" fillId="0" borderId="0" xfId="0" applyFont="1" applyAlignment="1">
      <alignment vertical="top"/>
    </xf>
    <xf numFmtId="0" fontId="58" fillId="0" borderId="0" xfId="0" applyFont="1" applyAlignment="1">
      <alignment vertical="top"/>
    </xf>
    <xf numFmtId="4" fontId="6" fillId="0" borderId="0" xfId="96" applyNumberFormat="1" applyFont="1" applyFill="1" applyBorder="1">
      <alignment/>
      <protection/>
    </xf>
    <xf numFmtId="172" fontId="0" fillId="0" borderId="10" xfId="70" applyNumberFormat="1" applyFont="1" applyBorder="1" applyAlignment="1">
      <alignment/>
    </xf>
    <xf numFmtId="0" fontId="6" fillId="0" borderId="0" xfId="95" applyFont="1" applyFill="1" applyBorder="1">
      <alignment/>
      <protection/>
    </xf>
    <xf numFmtId="173" fontId="7" fillId="0" borderId="0" xfId="73" applyNumberFormat="1" applyFont="1" applyFill="1" applyBorder="1" applyAlignment="1">
      <alignment horizontal="center" vertical="top" wrapText="1"/>
    </xf>
    <xf numFmtId="0" fontId="6" fillId="0" borderId="0" xfId="95" applyFont="1" applyBorder="1">
      <alignment/>
      <protection/>
    </xf>
    <xf numFmtId="39" fontId="7" fillId="33" borderId="0" xfId="73" applyNumberFormat="1" applyFont="1" applyFill="1" applyBorder="1" applyAlignment="1">
      <alignment horizontal="center" vertical="top" wrapText="1"/>
    </xf>
    <xf numFmtId="171" fontId="7" fillId="0" borderId="0" xfId="73" applyFont="1" applyFill="1" applyBorder="1" applyAlignment="1">
      <alignment horizontal="center" vertical="top" wrapText="1"/>
    </xf>
    <xf numFmtId="10" fontId="6" fillId="0" borderId="0" xfId="95" applyNumberFormat="1" applyFont="1" applyBorder="1">
      <alignment/>
      <protection/>
    </xf>
    <xf numFmtId="0" fontId="8" fillId="0" borderId="0" xfId="95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10" fontId="6" fillId="0" borderId="0" xfId="95" applyNumberFormat="1" applyFont="1" applyFill="1" applyBorder="1">
      <alignment/>
      <protection/>
    </xf>
    <xf numFmtId="172" fontId="6" fillId="0" borderId="0" xfId="73" applyNumberFormat="1" applyFont="1" applyFill="1" applyBorder="1" applyAlignment="1">
      <alignment/>
    </xf>
    <xf numFmtId="39" fontId="6" fillId="0" borderId="0" xfId="95" applyNumberFormat="1" applyFont="1" applyFill="1" applyBorder="1">
      <alignment/>
      <protection/>
    </xf>
    <xf numFmtId="0" fontId="9" fillId="34" borderId="0" xfId="95" applyFont="1" applyFill="1" applyBorder="1">
      <alignment/>
      <protection/>
    </xf>
    <xf numFmtId="39" fontId="9" fillId="34" borderId="0" xfId="95" applyNumberFormat="1" applyFont="1" applyFill="1" applyBorder="1">
      <alignment/>
      <protection/>
    </xf>
    <xf numFmtId="10" fontId="9" fillId="34" borderId="0" xfId="95" applyNumberFormat="1" applyFont="1" applyFill="1" applyBorder="1">
      <alignment/>
      <protection/>
    </xf>
    <xf numFmtId="0" fontId="9" fillId="0" borderId="0" xfId="95" applyFont="1" applyFill="1" applyBorder="1">
      <alignment/>
      <protection/>
    </xf>
    <xf numFmtId="171" fontId="6" fillId="0" borderId="0" xfId="73" applyFont="1" applyFill="1" applyBorder="1" applyAlignment="1">
      <alignment/>
    </xf>
    <xf numFmtId="10" fontId="9" fillId="34" borderId="0" xfId="95" applyNumberFormat="1" applyFont="1" applyFill="1" applyBorder="1" applyAlignment="1">
      <alignment horizontal="right"/>
      <protection/>
    </xf>
    <xf numFmtId="0" fontId="9" fillId="35" borderId="0" xfId="95" applyFont="1" applyFill="1" applyBorder="1">
      <alignment/>
      <protection/>
    </xf>
    <xf numFmtId="39" fontId="9" fillId="35" borderId="0" xfId="95" applyNumberFormat="1" applyFont="1" applyFill="1" applyBorder="1">
      <alignment/>
      <protection/>
    </xf>
    <xf numFmtId="10" fontId="9" fillId="35" borderId="0" xfId="104" applyNumberFormat="1" applyFont="1" applyFill="1" applyBorder="1" applyAlignment="1">
      <alignment/>
    </xf>
    <xf numFmtId="39" fontId="8" fillId="0" borderId="0" xfId="95" applyNumberFormat="1" applyFont="1" applyFill="1" applyBorder="1">
      <alignment/>
      <protection/>
    </xf>
    <xf numFmtId="4" fontId="9" fillId="34" borderId="0" xfId="95" applyNumberFormat="1" applyFont="1" applyFill="1" applyBorder="1">
      <alignment/>
      <protection/>
    </xf>
    <xf numFmtId="10" fontId="9" fillId="34" borderId="0" xfId="73" applyNumberFormat="1" applyFont="1" applyFill="1" applyBorder="1" applyAlignment="1">
      <alignment/>
    </xf>
    <xf numFmtId="39" fontId="8" fillId="0" borderId="0" xfId="95" applyNumberFormat="1" applyFont="1" applyBorder="1">
      <alignment/>
      <protection/>
    </xf>
    <xf numFmtId="3" fontId="6" fillId="0" borderId="0" xfId="95" applyNumberFormat="1" applyFont="1" applyFill="1" applyBorder="1">
      <alignment/>
      <protection/>
    </xf>
    <xf numFmtId="3" fontId="6" fillId="0" borderId="0" xfId="95" applyNumberFormat="1" applyFont="1" applyFill="1" applyBorder="1">
      <alignment/>
      <protection/>
    </xf>
    <xf numFmtId="4" fontId="0" fillId="0" borderId="0" xfId="0" applyNumberFormat="1" applyAlignment="1">
      <alignment/>
    </xf>
    <xf numFmtId="0" fontId="7" fillId="33" borderId="0" xfId="95" applyFont="1" applyFill="1" applyBorder="1" applyAlignment="1">
      <alignment horizontal="center" vertical="top" wrapText="1"/>
      <protection/>
    </xf>
    <xf numFmtId="173" fontId="7" fillId="33" borderId="0" xfId="73" applyNumberFormat="1" applyFont="1" applyFill="1" applyBorder="1" applyAlignment="1">
      <alignment horizontal="center" vertical="top" wrapText="1"/>
    </xf>
    <xf numFmtId="0" fontId="7" fillId="33" borderId="0" xfId="95" applyFont="1" applyFill="1" applyBorder="1" applyAlignment="1">
      <alignment vertical="top" wrapText="1"/>
      <protection/>
    </xf>
    <xf numFmtId="173" fontId="7" fillId="33" borderId="0" xfId="73" applyNumberFormat="1" applyFont="1" applyFill="1" applyBorder="1" applyAlignment="1">
      <alignment vertical="top" wrapText="1"/>
    </xf>
    <xf numFmtId="10" fontId="7" fillId="33" borderId="0" xfId="104" applyNumberFormat="1" applyFont="1" applyFill="1" applyBorder="1" applyAlignment="1">
      <alignment vertical="top" wrapText="1"/>
    </xf>
    <xf numFmtId="3" fontId="59" fillId="34" borderId="0" xfId="95" applyNumberFormat="1" applyFont="1" applyFill="1" applyBorder="1">
      <alignment/>
      <protection/>
    </xf>
    <xf numFmtId="172" fontId="60" fillId="35" borderId="0" xfId="95" applyNumberFormat="1" applyFont="1" applyFill="1" applyBorder="1">
      <alignment/>
      <protection/>
    </xf>
    <xf numFmtId="3" fontId="60" fillId="34" borderId="0" xfId="95" applyNumberFormat="1" applyFont="1" applyFill="1" applyBorder="1">
      <alignment/>
      <protection/>
    </xf>
    <xf numFmtId="4" fontId="60" fillId="34" borderId="0" xfId="95" applyNumberFormat="1" applyFont="1" applyFill="1" applyBorder="1">
      <alignment/>
      <protection/>
    </xf>
    <xf numFmtId="0" fontId="60" fillId="34" borderId="0" xfId="95" applyFont="1" applyFill="1" applyBorder="1">
      <alignment/>
      <protection/>
    </xf>
    <xf numFmtId="0" fontId="7" fillId="15" borderId="0" xfId="95" applyFont="1" applyFill="1" applyBorder="1" applyAlignment="1">
      <alignment horizontal="center" vertical="top" wrapText="1"/>
      <protection/>
    </xf>
    <xf numFmtId="0" fontId="6" fillId="0" borderId="0" xfId="95" applyFont="1" applyFill="1" applyBorder="1" applyAlignment="1">
      <alignment horizontal="center" vertical="top" wrapText="1"/>
      <protection/>
    </xf>
    <xf numFmtId="173" fontId="61" fillId="36" borderId="0" xfId="73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left" vertical="top"/>
    </xf>
    <xf numFmtId="0" fontId="57" fillId="0" borderId="0" xfId="0" applyFont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</cellXfs>
  <cellStyles count="96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omma 2 2" xfId="73"/>
    <cellStyle name="Currency" xfId="74"/>
    <cellStyle name="Currency [0]" xfId="75"/>
    <cellStyle name="Explanatory Text" xfId="76"/>
    <cellStyle name="Explanatory Text 2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te" xfId="98"/>
    <cellStyle name="Note 2" xfId="99"/>
    <cellStyle name="Output" xfId="100"/>
    <cellStyle name="Output 2" xfId="101"/>
    <cellStyle name="Percent" xfId="102"/>
    <cellStyle name="Percent 2" xfId="103"/>
    <cellStyle name="Percent 2 2" xfId="104"/>
    <cellStyle name="Title" xfId="105"/>
    <cellStyle name="Total" xfId="106"/>
    <cellStyle name="Total 2" xfId="107"/>
    <cellStyle name="Warning Text" xfId="108"/>
    <cellStyle name="Warning Text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3248025</xdr:colOff>
      <xdr:row>0</xdr:row>
      <xdr:rowOff>0</xdr:rowOff>
    </xdr:from>
    <xdr:to>
      <xdr:col>7</xdr:col>
      <xdr:colOff>352425</xdr:colOff>
      <xdr:row>2</xdr:row>
      <xdr:rowOff>123825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3571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F\Live%20_IDF\NAV\2014-2015\2015-2016\2016-2017\2018-2019\Jul%2018\Portfolio\IL&amp;FS%20Mutual%20Fund%20(IDF)%20Portfolio-3107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Portfolio disclosure"/>
      <sheetName val="Portfolio disclosure Series 2"/>
      <sheetName val="Series 2"/>
      <sheetName val="Series 3"/>
      <sheetName val="Series 1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MASTER"/>
      <sheetName val="Group Company"/>
    </sheetNames>
    <sheetDataSet>
      <sheetData sheetId="5">
        <row r="7">
          <cell r="E7">
            <v>290094863</v>
          </cell>
        </row>
        <row r="8">
          <cell r="E8">
            <v>149999999</v>
          </cell>
        </row>
        <row r="9">
          <cell r="M9">
            <v>409828698</v>
          </cell>
        </row>
        <row r="10">
          <cell r="E10">
            <v>95673159</v>
          </cell>
          <cell r="M10">
            <v>155313570</v>
          </cell>
        </row>
        <row r="11">
          <cell r="E11">
            <v>246408767</v>
          </cell>
          <cell r="M11">
            <v>230338630</v>
          </cell>
        </row>
        <row r="12">
          <cell r="E12">
            <v>154681758</v>
          </cell>
        </row>
        <row r="13">
          <cell r="E13">
            <v>5000000</v>
          </cell>
        </row>
        <row r="14">
          <cell r="M14">
            <v>70000000</v>
          </cell>
        </row>
        <row r="16">
          <cell r="E16">
            <v>70743151</v>
          </cell>
          <cell r="M16">
            <v>10106164</v>
          </cell>
        </row>
        <row r="17">
          <cell r="E17">
            <v>10000000</v>
          </cell>
          <cell r="M17">
            <v>10000000</v>
          </cell>
        </row>
        <row r="21">
          <cell r="C21">
            <v>6901177.73</v>
          </cell>
          <cell r="K21">
            <v>7201228.93</v>
          </cell>
        </row>
        <row r="22">
          <cell r="C22">
            <v>4021610.2</v>
          </cell>
          <cell r="K22">
            <v>3995513.02</v>
          </cell>
        </row>
      </sheetData>
      <sheetData sheetId="6">
        <row r="6">
          <cell r="E6">
            <v>33034383</v>
          </cell>
          <cell r="M6">
            <v>410236494</v>
          </cell>
          <cell r="U6">
            <v>488910493</v>
          </cell>
        </row>
        <row r="7">
          <cell r="E7">
            <v>119774373.62</v>
          </cell>
          <cell r="M7">
            <v>117142991</v>
          </cell>
          <cell r="U7">
            <v>458495999</v>
          </cell>
        </row>
        <row r="8">
          <cell r="E8">
            <v>33165000</v>
          </cell>
          <cell r="M8">
            <v>207388000</v>
          </cell>
        </row>
        <row r="9">
          <cell r="E9">
            <v>76418058.5</v>
          </cell>
          <cell r="M9">
            <v>19991644</v>
          </cell>
          <cell r="U9">
            <v>119949864</v>
          </cell>
        </row>
        <row r="10">
          <cell r="E10">
            <v>888393622</v>
          </cell>
          <cell r="U10">
            <v>371510061</v>
          </cell>
        </row>
        <row r="12">
          <cell r="E12">
            <v>481900000</v>
          </cell>
        </row>
        <row r="13">
          <cell r="M13">
            <v>586024329</v>
          </cell>
          <cell r="U13">
            <v>663160986</v>
          </cell>
        </row>
        <row r="14">
          <cell r="E14">
            <v>599999999</v>
          </cell>
        </row>
        <row r="15">
          <cell r="M15">
            <v>580000000</v>
          </cell>
          <cell r="U15">
            <v>261000000</v>
          </cell>
        </row>
        <row r="16">
          <cell r="U16">
            <v>650000000</v>
          </cell>
        </row>
        <row r="17">
          <cell r="E17">
            <v>181796301</v>
          </cell>
          <cell r="M17">
            <v>201995890</v>
          </cell>
          <cell r="U17">
            <v>272694452</v>
          </cell>
        </row>
        <row r="21">
          <cell r="E21">
            <v>10101723.92</v>
          </cell>
          <cell r="K21">
            <v>34305854.49</v>
          </cell>
          <cell r="S21">
            <v>173529643.64</v>
          </cell>
        </row>
        <row r="22">
          <cell r="E22">
            <v>912437670.87</v>
          </cell>
          <cell r="K22">
            <v>1158317518.74</v>
          </cell>
          <cell r="S22">
            <v>290827699.23</v>
          </cell>
        </row>
      </sheetData>
      <sheetData sheetId="7">
        <row r="14">
          <cell r="B14">
            <v>715</v>
          </cell>
        </row>
        <row r="16">
          <cell r="B16">
            <v>600</v>
          </cell>
        </row>
        <row r="18">
          <cell r="B18">
            <v>420000</v>
          </cell>
        </row>
        <row r="20">
          <cell r="B20">
            <v>200</v>
          </cell>
        </row>
        <row r="22">
          <cell r="B22">
            <v>180</v>
          </cell>
        </row>
        <row r="24">
          <cell r="B24">
            <v>139</v>
          </cell>
        </row>
        <row r="26">
          <cell r="B26">
            <v>102</v>
          </cell>
        </row>
        <row r="28">
          <cell r="B28">
            <v>531328</v>
          </cell>
        </row>
        <row r="30">
          <cell r="B30">
            <v>175</v>
          </cell>
        </row>
        <row r="32">
          <cell r="B32">
            <v>49</v>
          </cell>
        </row>
        <row r="34">
          <cell r="B34">
            <v>43900</v>
          </cell>
        </row>
        <row r="36">
          <cell r="B36">
            <v>44220</v>
          </cell>
        </row>
        <row r="38">
          <cell r="B38">
            <v>130982</v>
          </cell>
        </row>
        <row r="40">
          <cell r="B40">
            <v>107469</v>
          </cell>
        </row>
        <row r="42">
          <cell r="B42">
            <v>18000</v>
          </cell>
        </row>
        <row r="88">
          <cell r="B88">
            <v>547</v>
          </cell>
        </row>
        <row r="90">
          <cell r="B90">
            <v>580</v>
          </cell>
        </row>
        <row r="92">
          <cell r="B92">
            <v>251889</v>
          </cell>
        </row>
        <row r="94">
          <cell r="B94">
            <v>200</v>
          </cell>
        </row>
        <row r="96">
          <cell r="B96">
            <v>207388</v>
          </cell>
        </row>
        <row r="98">
          <cell r="B98">
            <v>200</v>
          </cell>
        </row>
        <row r="100">
          <cell r="B100">
            <v>150</v>
          </cell>
        </row>
        <row r="102">
          <cell r="B102">
            <v>100756</v>
          </cell>
        </row>
        <row r="104">
          <cell r="B104">
            <v>70727</v>
          </cell>
        </row>
        <row r="106">
          <cell r="B106">
            <v>54004</v>
          </cell>
        </row>
        <row r="108">
          <cell r="B108">
            <v>46416</v>
          </cell>
        </row>
        <row r="110">
          <cell r="B110">
            <v>35</v>
          </cell>
        </row>
        <row r="112">
          <cell r="B112">
            <v>20</v>
          </cell>
        </row>
        <row r="114">
          <cell r="B114">
            <v>20</v>
          </cell>
        </row>
        <row r="154">
          <cell r="B154">
            <v>619</v>
          </cell>
        </row>
        <row r="156">
          <cell r="B156">
            <v>650</v>
          </cell>
        </row>
        <row r="158">
          <cell r="B158">
            <v>404</v>
          </cell>
        </row>
        <row r="160">
          <cell r="B160">
            <v>279</v>
          </cell>
        </row>
        <row r="164">
          <cell r="B164">
            <v>270</v>
          </cell>
        </row>
        <row r="166">
          <cell r="B166">
            <v>261</v>
          </cell>
        </row>
        <row r="168">
          <cell r="B168">
            <v>241454</v>
          </cell>
        </row>
        <row r="170">
          <cell r="B170">
            <v>212594</v>
          </cell>
        </row>
        <row r="172">
          <cell r="B172">
            <v>171285</v>
          </cell>
        </row>
        <row r="174">
          <cell r="B174">
            <v>148</v>
          </cell>
        </row>
        <row r="176">
          <cell r="B176">
            <v>120</v>
          </cell>
        </row>
        <row r="178">
          <cell r="B178">
            <v>116791</v>
          </cell>
        </row>
        <row r="180">
          <cell r="B180">
            <v>100756</v>
          </cell>
        </row>
        <row r="182">
          <cell r="B182">
            <v>100251</v>
          </cell>
        </row>
        <row r="184">
          <cell r="B184">
            <v>65</v>
          </cell>
        </row>
        <row r="186">
          <cell r="B186">
            <v>20</v>
          </cell>
        </row>
        <row r="188">
          <cell r="B188">
            <v>20</v>
          </cell>
        </row>
        <row r="395">
          <cell r="B395" t="str">
            <v>Quantity</v>
          </cell>
        </row>
        <row r="398">
          <cell r="B398">
            <v>287558</v>
          </cell>
        </row>
        <row r="400">
          <cell r="B400">
            <v>180</v>
          </cell>
        </row>
        <row r="402">
          <cell r="B402">
            <v>146</v>
          </cell>
        </row>
        <row r="404">
          <cell r="B404">
            <v>150000</v>
          </cell>
        </row>
        <row r="406">
          <cell r="B406">
            <v>100</v>
          </cell>
        </row>
        <row r="408">
          <cell r="B408">
            <v>77</v>
          </cell>
        </row>
        <row r="410">
          <cell r="B410">
            <v>80</v>
          </cell>
        </row>
        <row r="412">
          <cell r="B412">
            <v>82</v>
          </cell>
        </row>
        <row r="414">
          <cell r="B414">
            <v>125</v>
          </cell>
        </row>
        <row r="416">
          <cell r="B416">
            <v>70</v>
          </cell>
        </row>
        <row r="418">
          <cell r="B418">
            <v>60</v>
          </cell>
        </row>
        <row r="420">
          <cell r="B420">
            <v>50</v>
          </cell>
        </row>
        <row r="422">
          <cell r="B422">
            <v>40</v>
          </cell>
        </row>
        <row r="424">
          <cell r="B424">
            <v>100</v>
          </cell>
        </row>
        <row r="426">
          <cell r="B426">
            <v>5</v>
          </cell>
        </row>
        <row r="440">
          <cell r="B440">
            <v>410</v>
          </cell>
        </row>
        <row r="442">
          <cell r="B442">
            <v>340000</v>
          </cell>
        </row>
        <row r="444">
          <cell r="B444">
            <v>215</v>
          </cell>
        </row>
        <row r="446">
          <cell r="B446">
            <v>160</v>
          </cell>
        </row>
        <row r="448">
          <cell r="B448">
            <v>125</v>
          </cell>
        </row>
        <row r="450">
          <cell r="B450">
            <v>100</v>
          </cell>
        </row>
        <row r="452">
          <cell r="B452">
            <v>70000</v>
          </cell>
        </row>
        <row r="454">
          <cell r="B454">
            <v>70000</v>
          </cell>
        </row>
        <row r="456">
          <cell r="B456">
            <v>10</v>
          </cell>
        </row>
        <row r="458">
          <cell r="B458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38.7109375" style="0" bestFit="1" customWidth="1"/>
    <col min="2" max="2" width="18.57421875" style="0" bestFit="1" customWidth="1"/>
    <col min="3" max="3" width="11.00390625" style="0" bestFit="1" customWidth="1"/>
    <col min="4" max="5" width="14.28125" style="0" bestFit="1" customWidth="1"/>
  </cols>
  <sheetData>
    <row r="1" spans="1:2" ht="15">
      <c r="A1" s="3" t="s">
        <v>6</v>
      </c>
      <c r="B1" s="4">
        <v>43312</v>
      </c>
    </row>
    <row r="2" spans="1:5" ht="15">
      <c r="A2" t="s">
        <v>0</v>
      </c>
      <c r="B2" s="17">
        <v>3827021131.4927</v>
      </c>
      <c r="C2" s="5"/>
      <c r="D2" s="6"/>
      <c r="E2" s="7"/>
    </row>
    <row r="3" spans="1:5" ht="15">
      <c r="A3" t="s">
        <v>1</v>
      </c>
      <c r="B3" s="17">
        <v>3787473880.14642</v>
      </c>
      <c r="C3" s="5"/>
      <c r="D3" s="6"/>
      <c r="E3" s="7"/>
    </row>
    <row r="4" spans="1:5" ht="15">
      <c r="A4" t="s">
        <v>2</v>
      </c>
      <c r="B4" s="17">
        <v>4423631965.68369</v>
      </c>
      <c r="C4" s="5"/>
      <c r="D4" s="6"/>
      <c r="E4" s="7"/>
    </row>
    <row r="5" spans="1:5" ht="15">
      <c r="A5" t="s">
        <v>3</v>
      </c>
      <c r="B5" s="17">
        <v>1549078023.62041</v>
      </c>
      <c r="C5" s="5"/>
      <c r="D5" s="6"/>
      <c r="E5" s="7"/>
    </row>
    <row r="6" spans="1:5" ht="15">
      <c r="A6" t="s">
        <v>4</v>
      </c>
      <c r="B6" s="17">
        <v>2118563780.73345</v>
      </c>
      <c r="C6" s="5"/>
      <c r="D6" s="6"/>
      <c r="E6" s="7"/>
    </row>
    <row r="7" spans="1:5" ht="15">
      <c r="A7" t="s">
        <v>5</v>
      </c>
      <c r="B7" s="17">
        <v>1678499351.46891</v>
      </c>
      <c r="C7" s="5"/>
      <c r="D7" s="6"/>
      <c r="E7" s="7"/>
    </row>
    <row r="8" spans="1:2" ht="15">
      <c r="A8" t="s">
        <v>68</v>
      </c>
      <c r="B8" s="17">
        <v>1470407499.11852</v>
      </c>
    </row>
    <row r="9" spans="1:2" ht="15">
      <c r="A9" t="s">
        <v>80</v>
      </c>
      <c r="B9" s="17">
        <v>1566783804.58517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2" t="s">
        <v>11</v>
      </c>
    </row>
    <row r="2" ht="15">
      <c r="A2" t="s">
        <v>9</v>
      </c>
    </row>
    <row r="3" ht="15">
      <c r="A3" t="s">
        <v>10</v>
      </c>
    </row>
    <row r="5" ht="15">
      <c r="A5" s="2" t="s">
        <v>8</v>
      </c>
    </row>
    <row r="6" ht="15">
      <c r="A6" t="s">
        <v>9</v>
      </c>
    </row>
    <row r="7" ht="15">
      <c r="A7" t="s">
        <v>10</v>
      </c>
    </row>
    <row r="9" ht="15">
      <c r="A9" s="2" t="s">
        <v>85</v>
      </c>
    </row>
    <row r="10" ht="15">
      <c r="A10" t="s">
        <v>9</v>
      </c>
    </row>
    <row r="11" ht="15">
      <c r="A11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9.140625" style="0" bestFit="1" customWidth="1"/>
    <col min="2" max="2" width="7.421875" style="0" bestFit="1" customWidth="1"/>
  </cols>
  <sheetData>
    <row r="1" spans="1:2" ht="15">
      <c r="A1" t="s">
        <v>6</v>
      </c>
      <c r="B1" s="1">
        <f>+'scheme’s AUM '!B1</f>
        <v>43312</v>
      </c>
    </row>
    <row r="2" spans="1:2" ht="15">
      <c r="A2" t="s">
        <v>0</v>
      </c>
      <c r="B2">
        <v>1.48</v>
      </c>
    </row>
    <row r="3" spans="1:2" ht="15">
      <c r="A3" t="s">
        <v>1</v>
      </c>
      <c r="B3">
        <v>1.48</v>
      </c>
    </row>
    <row r="4" spans="1:2" ht="15">
      <c r="A4" t="s">
        <v>2</v>
      </c>
      <c r="B4">
        <v>1.48</v>
      </c>
    </row>
    <row r="5" spans="1:2" ht="15">
      <c r="A5" t="s">
        <v>3</v>
      </c>
      <c r="B5">
        <v>1.48</v>
      </c>
    </row>
    <row r="6" spans="1:2" ht="15">
      <c r="A6" t="s">
        <v>4</v>
      </c>
      <c r="B6">
        <v>1.48</v>
      </c>
    </row>
    <row r="7" spans="1:2" ht="15">
      <c r="A7" t="s">
        <v>5</v>
      </c>
      <c r="B7">
        <v>1.48</v>
      </c>
    </row>
    <row r="8" spans="1:2" ht="15">
      <c r="A8" t="s">
        <v>68</v>
      </c>
      <c r="B8">
        <v>1.51</v>
      </c>
    </row>
    <row r="9" spans="1:5" ht="15">
      <c r="A9" t="s">
        <v>80</v>
      </c>
      <c r="B9">
        <v>1.48</v>
      </c>
      <c r="E9" s="4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05"/>
  <sheetViews>
    <sheetView view="pageBreakPreview" zoomScale="87" zoomScaleSheetLayoutView="87" workbookViewId="0" topLeftCell="B7">
      <selection activeCell="B1" sqref="B1"/>
    </sheetView>
  </sheetViews>
  <sheetFormatPr defaultColWidth="9.140625" defaultRowHeight="15"/>
  <cols>
    <col min="1" max="1" width="2.421875" style="18" hidden="1" customWidth="1"/>
    <col min="2" max="2" width="7.57421875" style="18" customWidth="1"/>
    <col min="3" max="3" width="61.28125" style="18" customWidth="1"/>
    <col min="4" max="4" width="20.00390625" style="18" bestFit="1" customWidth="1"/>
    <col min="5" max="5" width="15.7109375" style="25" customWidth="1"/>
    <col min="6" max="6" width="20.140625" style="25" hidden="1" customWidth="1"/>
    <col min="7" max="7" width="16.8515625" style="18" hidden="1" customWidth="1"/>
    <col min="8" max="8" width="15.8515625" style="18" customWidth="1"/>
    <col min="9" max="9" width="16.28125" style="18" customWidth="1"/>
    <col min="10" max="16384" width="9.140625" style="18" customWidth="1"/>
  </cols>
  <sheetData>
    <row r="1" ht="15.75"/>
    <row r="2" ht="15.75"/>
    <row r="3" ht="15.75"/>
    <row r="4" spans="2:8" ht="30.75" customHeight="1">
      <c r="B4" s="57" t="s">
        <v>57</v>
      </c>
      <c r="C4" s="57"/>
      <c r="D4" s="57"/>
      <c r="E4" s="57"/>
      <c r="F4" s="57"/>
      <c r="G4" s="57"/>
      <c r="H4" s="57"/>
    </row>
    <row r="5" spans="2:8" ht="15.75" customHeight="1">
      <c r="B5" s="58" t="s">
        <v>89</v>
      </c>
      <c r="C5" s="58"/>
      <c r="D5" s="58"/>
      <c r="E5" s="58"/>
      <c r="F5" s="58"/>
      <c r="G5" s="58"/>
      <c r="H5" s="58"/>
    </row>
    <row r="6" spans="2:8" ht="15.75">
      <c r="B6" s="19"/>
      <c r="C6" s="19"/>
      <c r="D6" s="19"/>
      <c r="E6" s="19"/>
      <c r="F6" s="19"/>
      <c r="G6" s="19"/>
      <c r="H6" s="19"/>
    </row>
    <row r="7" spans="2:9" s="20" customFormat="1" ht="15.75" customHeight="1">
      <c r="B7" s="56" t="s">
        <v>29</v>
      </c>
      <c r="C7" s="56"/>
      <c r="D7" s="56"/>
      <c r="E7" s="56"/>
      <c r="F7" s="56"/>
      <c r="G7" s="56"/>
      <c r="H7" s="56"/>
      <c r="I7" s="18"/>
    </row>
    <row r="8" spans="2:9" s="20" customFormat="1" ht="15.75" customHeight="1">
      <c r="B8" s="48" t="s">
        <v>30</v>
      </c>
      <c r="C8" s="49" t="s">
        <v>31</v>
      </c>
      <c r="D8" s="49" t="s">
        <v>32</v>
      </c>
      <c r="E8" s="49" t="s">
        <v>59</v>
      </c>
      <c r="F8" s="47"/>
      <c r="G8" s="21" t="s">
        <v>61</v>
      </c>
      <c r="H8" s="50" t="s">
        <v>33</v>
      </c>
      <c r="I8" s="22"/>
    </row>
    <row r="9" spans="2:8" ht="15.75">
      <c r="B9" s="48"/>
      <c r="C9" s="49"/>
      <c r="D9" s="49"/>
      <c r="E9" s="49"/>
      <c r="F9" s="47"/>
      <c r="G9" s="21" t="s">
        <v>62</v>
      </c>
      <c r="H9" s="50"/>
    </row>
    <row r="10" spans="3:8" ht="15.75">
      <c r="C10" s="24" t="s">
        <v>34</v>
      </c>
      <c r="G10" s="26"/>
      <c r="H10" s="27"/>
    </row>
    <row r="11" spans="1:8" ht="15.75">
      <c r="A11" s="18" t="str">
        <f>+$B$7&amp;C11</f>
        <v>IL&amp;FS  Infrastructure Debt Fund Series 1AIL&amp;FS Wind Energy Limited</v>
      </c>
      <c r="B11" s="18">
        <v>1</v>
      </c>
      <c r="C11" s="18" t="s">
        <v>87</v>
      </c>
      <c r="D11" s="18" t="s">
        <v>36</v>
      </c>
      <c r="E11" s="28">
        <v>715</v>
      </c>
      <c r="F11" s="28">
        <f>'[1]Series 1'!E10</f>
        <v>888393622</v>
      </c>
      <c r="G11" s="29">
        <f>+F11/100000</f>
        <v>8883.93622</v>
      </c>
      <c r="H11" s="27">
        <f>G11/$G$26</f>
        <v>0.23213710909315471</v>
      </c>
    </row>
    <row r="12" spans="1:8" ht="15.75">
      <c r="A12" s="18" t="str">
        <f aca="true" t="shared" si="0" ref="A12:A23">+$B$7&amp;C12</f>
        <v>IL&amp;FS  Infrastructure Debt Fund Series 1ABhilwara Green Energy Limited</v>
      </c>
      <c r="B12" s="18">
        <f>+B11+1</f>
        <v>2</v>
      </c>
      <c r="C12" s="18" t="s">
        <v>37</v>
      </c>
      <c r="D12" s="18" t="s">
        <v>38</v>
      </c>
      <c r="E12" s="28">
        <v>638797</v>
      </c>
      <c r="F12" s="28">
        <f>+'[1]Series 1'!E7</f>
        <v>119774373.62</v>
      </c>
      <c r="G12" s="29">
        <f>+F12/100000</f>
        <v>1197.7437362</v>
      </c>
      <c r="H12" s="27">
        <f>G12/$G$26</f>
        <v>0.03129702436741516</v>
      </c>
    </row>
    <row r="13" spans="1:8" ht="15.75">
      <c r="A13" s="18" t="str">
        <f t="shared" si="0"/>
        <v>IL&amp;FS  Infrastructure Debt Fund Series 1ANon Convertible Debentures-Privately placed (Unlisted)</v>
      </c>
      <c r="C13" s="24" t="s">
        <v>40</v>
      </c>
      <c r="G13" s="26"/>
      <c r="H13" s="27"/>
    </row>
    <row r="14" spans="1:8" ht="15.75">
      <c r="A14" s="18" t="str">
        <f t="shared" si="0"/>
        <v>IL&amp;FS  Infrastructure Debt Fund Series 1AClean Max Enviro Energy Solutions Private Limited</v>
      </c>
      <c r="B14" s="18">
        <v>3</v>
      </c>
      <c r="C14" s="18" t="s">
        <v>76</v>
      </c>
      <c r="D14" s="18" t="s">
        <v>90</v>
      </c>
      <c r="E14" s="28">
        <v>600</v>
      </c>
      <c r="F14" s="25">
        <f>+'[1]Series 1'!E14</f>
        <v>599999999</v>
      </c>
      <c r="G14" s="26">
        <f aca="true" t="shared" si="1" ref="G14:G23">+F14/100000</f>
        <v>5999.99999</v>
      </c>
      <c r="H14" s="27">
        <f aca="true" t="shared" si="2" ref="H14:H23">G14/$G$26</f>
        <v>0.15677990225796073</v>
      </c>
    </row>
    <row r="15" spans="1:8" ht="15.75">
      <c r="A15" s="18" t="str">
        <f t="shared" si="0"/>
        <v>IL&amp;FS  Infrastructure Debt Fund Series 1AAbhitech Developers Private Limited</v>
      </c>
      <c r="B15" s="18">
        <v>4</v>
      </c>
      <c r="C15" s="18" t="s">
        <v>41</v>
      </c>
      <c r="D15" s="18" t="s">
        <v>42</v>
      </c>
      <c r="E15" s="28">
        <v>481900</v>
      </c>
      <c r="F15" s="25">
        <f>'[1]Series 1'!E12</f>
        <v>481900000</v>
      </c>
      <c r="G15" s="26">
        <f t="shared" si="1"/>
        <v>4819</v>
      </c>
      <c r="H15" s="27">
        <f t="shared" si="2"/>
        <v>0.12592039170671945</v>
      </c>
    </row>
    <row r="16" spans="1:8" ht="15.75">
      <c r="A16" s="18" t="str">
        <f t="shared" si="0"/>
        <v>IL&amp;FS  Infrastructure Debt Fund Series 1ABhilangana Hydro Power Limited</v>
      </c>
      <c r="B16" s="18">
        <v>5</v>
      </c>
      <c r="C16" s="18" t="s">
        <v>39</v>
      </c>
      <c r="D16" s="18" t="s">
        <v>72</v>
      </c>
      <c r="E16" s="28">
        <v>200</v>
      </c>
      <c r="F16" s="25">
        <v>200000000</v>
      </c>
      <c r="G16" s="26">
        <f t="shared" si="1"/>
        <v>2000</v>
      </c>
      <c r="H16" s="27">
        <f t="shared" si="2"/>
        <v>0.052259967506420195</v>
      </c>
    </row>
    <row r="17" spans="1:8" ht="15.75">
      <c r="A17" s="18" t="str">
        <f t="shared" si="0"/>
        <v>IL&amp;FS  Infrastructure Debt Fund Series 1AGHV Hospitality India Pvt Limited</v>
      </c>
      <c r="B17" s="18">
        <v>6</v>
      </c>
      <c r="C17" s="18" t="s">
        <v>77</v>
      </c>
      <c r="D17" s="18" t="s">
        <v>91</v>
      </c>
      <c r="E17" s="28">
        <v>180</v>
      </c>
      <c r="F17" s="25">
        <f>+'[1]Series 1'!E17</f>
        <v>181796301</v>
      </c>
      <c r="G17" s="26">
        <f t="shared" si="1"/>
        <v>1817.96301</v>
      </c>
      <c r="H17" s="27">
        <f t="shared" si="2"/>
        <v>0.047503343915236924</v>
      </c>
    </row>
    <row r="18" spans="1:8" ht="15.75">
      <c r="A18" s="18" t="str">
        <f t="shared" si="0"/>
        <v>IL&amp;FS  Infrastructure Debt Fund Series 1ABhilangana Hydro Power Limited.</v>
      </c>
      <c r="B18" s="18">
        <v>7</v>
      </c>
      <c r="C18" s="18" t="s">
        <v>92</v>
      </c>
      <c r="D18" s="18" t="s">
        <v>74</v>
      </c>
      <c r="E18" s="28">
        <v>139</v>
      </c>
      <c r="F18" s="25">
        <v>139000000</v>
      </c>
      <c r="G18" s="26">
        <f t="shared" si="1"/>
        <v>1390</v>
      </c>
      <c r="H18" s="27">
        <f t="shared" si="2"/>
        <v>0.03632067741696204</v>
      </c>
    </row>
    <row r="19" spans="1:8" ht="15.75">
      <c r="A19" s="18" t="str">
        <f t="shared" si="0"/>
        <v>IL&amp;FS  Infrastructure Debt Fund Series 1ABhilangana Hydro Power Limited..</v>
      </c>
      <c r="B19" s="18">
        <v>8</v>
      </c>
      <c r="C19" s="18" t="s">
        <v>93</v>
      </c>
      <c r="D19" s="18" t="s">
        <v>73</v>
      </c>
      <c r="E19" s="28">
        <v>102</v>
      </c>
      <c r="F19" s="25">
        <v>102000000</v>
      </c>
      <c r="G19" s="26">
        <f t="shared" si="1"/>
        <v>1020</v>
      </c>
      <c r="H19" s="27">
        <f t="shared" si="2"/>
        <v>0.0266525834282743</v>
      </c>
    </row>
    <row r="20" spans="1:8" ht="15.75">
      <c r="A20" s="18" t="str">
        <f t="shared" si="0"/>
        <v>IL&amp;FS  Infrastructure Debt Fund Series 1AAMRI Hospitals Limited</v>
      </c>
      <c r="B20" s="18">
        <v>9</v>
      </c>
      <c r="C20" s="18" t="s">
        <v>43</v>
      </c>
      <c r="D20" s="18" t="s">
        <v>44</v>
      </c>
      <c r="E20" s="28">
        <v>175</v>
      </c>
      <c r="F20" s="25">
        <f>'[1]Series 1'!E9</f>
        <v>76418058.5</v>
      </c>
      <c r="G20" s="26">
        <f t="shared" si="1"/>
        <v>764.180585</v>
      </c>
      <c r="H20" s="27">
        <f t="shared" si="2"/>
        <v>0.019968026270568585</v>
      </c>
    </row>
    <row r="21" spans="1:8" ht="15.75">
      <c r="A21" s="18" t="str">
        <f t="shared" si="0"/>
        <v>IL&amp;FS  Infrastructure Debt Fund Series 1AAD Hydro Power Limited</v>
      </c>
      <c r="B21" s="18">
        <v>10</v>
      </c>
      <c r="C21" s="18" t="s">
        <v>45</v>
      </c>
      <c r="D21" s="18" t="s">
        <v>46</v>
      </c>
      <c r="E21" s="28">
        <v>130982</v>
      </c>
      <c r="F21" s="25">
        <f>'[1]Series 1'!E6</f>
        <v>33034383</v>
      </c>
      <c r="G21" s="26">
        <f t="shared" si="1"/>
        <v>330.34383</v>
      </c>
      <c r="H21" s="27">
        <f t="shared" si="2"/>
        <v>0.008631878910873199</v>
      </c>
    </row>
    <row r="22" spans="1:8" ht="15.75">
      <c r="A22" s="18" t="str">
        <f t="shared" si="0"/>
        <v>IL&amp;FS  Infrastructure Debt Fund Series 1ABhilangana Hydro Power Limited….</v>
      </c>
      <c r="B22" s="18">
        <v>11</v>
      </c>
      <c r="C22" s="18" t="s">
        <v>94</v>
      </c>
      <c r="D22" s="18" t="s">
        <v>75</v>
      </c>
      <c r="E22" s="28">
        <v>49</v>
      </c>
      <c r="F22" s="25">
        <v>49000000</v>
      </c>
      <c r="G22" s="26">
        <f t="shared" si="1"/>
        <v>490</v>
      </c>
      <c r="H22" s="27">
        <f t="shared" si="2"/>
        <v>0.012803692039072946</v>
      </c>
    </row>
    <row r="23" spans="1:8" ht="15.75">
      <c r="A23" s="18" t="str">
        <f t="shared" si="0"/>
        <v>IL&amp;FS  Infrastructure Debt Fund Series 1ABG Wind Power Limited</v>
      </c>
      <c r="B23" s="18">
        <f>+B22+1</f>
        <v>12</v>
      </c>
      <c r="C23" s="18" t="s">
        <v>60</v>
      </c>
      <c r="D23" s="18" t="s">
        <v>65</v>
      </c>
      <c r="E23" s="28">
        <v>44220</v>
      </c>
      <c r="F23" s="25">
        <f>'[1]Series 1'!E8</f>
        <v>33165000</v>
      </c>
      <c r="G23" s="26">
        <f t="shared" si="1"/>
        <v>331.65</v>
      </c>
      <c r="H23" s="27">
        <f t="shared" si="2"/>
        <v>0.008666009111752127</v>
      </c>
    </row>
    <row r="24" spans="3:9" s="20" customFormat="1" ht="15.75">
      <c r="C24" s="30" t="s">
        <v>7</v>
      </c>
      <c r="D24" s="30"/>
      <c r="E24" s="52">
        <f>SUM(E11:E23)</f>
        <v>1298059</v>
      </c>
      <c r="F24" s="31">
        <f>SUM(F11:F23)</f>
        <v>2904481737.12</v>
      </c>
      <c r="G24" s="31">
        <f>SUM(G11:G23)</f>
        <v>29044.8173712</v>
      </c>
      <c r="H24" s="32">
        <f>SUM(H11:H23)</f>
        <v>0.7589406060244103</v>
      </c>
      <c r="I24" s="33"/>
    </row>
    <row r="25" spans="3:8" ht="15.75">
      <c r="C25" s="18" t="s">
        <v>17</v>
      </c>
      <c r="D25" s="34"/>
      <c r="F25" s="25">
        <f>+'[1]Series 1'!E22+'[1]Series 1'!E21</f>
        <v>922539394.79</v>
      </c>
      <c r="G25" s="26">
        <f>+F25/100000</f>
        <v>9225.3939479</v>
      </c>
      <c r="H25" s="27">
        <f>G25/$G$26</f>
        <v>0.24105939397558976</v>
      </c>
    </row>
    <row r="26" spans="3:9" s="20" customFormat="1" ht="15.75">
      <c r="C26" s="30" t="s">
        <v>7</v>
      </c>
      <c r="D26" s="30"/>
      <c r="E26" s="53">
        <f>SUM('[1]saurabh_100001_PortfolioApprais'!B14:B42)</f>
        <v>1298059</v>
      </c>
      <c r="F26" s="31">
        <f>+F24+F25</f>
        <v>3827021131.91</v>
      </c>
      <c r="G26" s="31">
        <f>+F26/100000</f>
        <v>38270.211319099995</v>
      </c>
      <c r="H26" s="35">
        <f>H24+H25</f>
        <v>1</v>
      </c>
      <c r="I26" s="33"/>
    </row>
    <row r="27" ht="15.75">
      <c r="C27" s="16"/>
    </row>
    <row r="28" spans="2:8" ht="15.75" customHeight="1">
      <c r="B28" s="56" t="s">
        <v>47</v>
      </c>
      <c r="C28" s="56"/>
      <c r="D28" s="56"/>
      <c r="E28" s="56"/>
      <c r="F28" s="56"/>
      <c r="G28" s="56"/>
      <c r="H28" s="56"/>
    </row>
    <row r="29" spans="2:8" ht="15.75" customHeight="1">
      <c r="B29" s="48" t="s">
        <v>30</v>
      </c>
      <c r="C29" s="48" t="s">
        <v>31</v>
      </c>
      <c r="D29" s="49" t="s">
        <v>32</v>
      </c>
      <c r="E29" s="48" t="s">
        <v>59</v>
      </c>
      <c r="F29" s="46"/>
      <c r="G29" s="21" t="s">
        <v>61</v>
      </c>
      <c r="H29" s="48" t="s">
        <v>33</v>
      </c>
    </row>
    <row r="30" spans="2:8" ht="15.75">
      <c r="B30" s="48"/>
      <c r="C30" s="48"/>
      <c r="D30" s="49"/>
      <c r="E30" s="48"/>
      <c r="F30" s="46"/>
      <c r="G30" s="21" t="s">
        <v>62</v>
      </c>
      <c r="H30" s="48"/>
    </row>
    <row r="31" spans="3:8" ht="15.75">
      <c r="C31" s="24" t="s">
        <v>34</v>
      </c>
      <c r="E31" s="18"/>
      <c r="F31" s="18"/>
      <c r="G31" s="26"/>
      <c r="H31" s="27"/>
    </row>
    <row r="32" spans="1:8" ht="15.75">
      <c r="A32" s="18" t="str">
        <f aca="true" t="shared" si="3" ref="A32:A43">+$B$28&amp;C32</f>
        <v>IL&amp;FS  Infrastructure Debt Fund Series 1BIL&amp;FS Solar Power Limited</v>
      </c>
      <c r="B32" s="18">
        <v>2</v>
      </c>
      <c r="C32" s="18" t="s">
        <v>63</v>
      </c>
      <c r="D32" s="18" t="s">
        <v>64</v>
      </c>
      <c r="E32" s="28">
        <v>547</v>
      </c>
      <c r="F32" s="25">
        <f>+'[1]Series 1'!M13</f>
        <v>586024329</v>
      </c>
      <c r="G32" s="26">
        <f>+F32/100000</f>
        <v>5860.24329</v>
      </c>
      <c r="H32" s="27">
        <f>G32/$G$46</f>
        <v>0.154726962531327</v>
      </c>
    </row>
    <row r="33" spans="1:8" ht="15.75">
      <c r="A33" s="18" t="str">
        <f t="shared" si="3"/>
        <v>IL&amp;FS  Infrastructure Debt Fund Series 1BIL&amp;FS Wind Energy Limited</v>
      </c>
      <c r="B33" s="18">
        <v>3</v>
      </c>
      <c r="C33" s="18" t="s">
        <v>87</v>
      </c>
      <c r="D33" s="18" t="s">
        <v>49</v>
      </c>
      <c r="E33" s="28">
        <v>200</v>
      </c>
      <c r="F33" s="25">
        <v>248501712</v>
      </c>
      <c r="G33" s="26">
        <f>+F33/100000</f>
        <v>2485.01712</v>
      </c>
      <c r="H33" s="27">
        <f>G33/$G$46</f>
        <v>0.0656114655635647</v>
      </c>
    </row>
    <row r="34" spans="1:8" ht="15.75">
      <c r="A34" s="18" t="str">
        <f t="shared" si="3"/>
        <v>IL&amp;FS  Infrastructure Debt Fund Series 1BBhilwara Green Energy Limited</v>
      </c>
      <c r="B34" s="18">
        <v>4</v>
      </c>
      <c r="C34" s="18" t="s">
        <v>37</v>
      </c>
      <c r="D34" s="18" t="s">
        <v>48</v>
      </c>
      <c r="E34" s="28">
        <v>117143</v>
      </c>
      <c r="F34" s="25">
        <f>+'[1]Series 1'!M7</f>
        <v>117142991</v>
      </c>
      <c r="G34" s="26">
        <f>+F34/100000</f>
        <v>1171.42991</v>
      </c>
      <c r="H34" s="27">
        <f>G34/$G$46</f>
        <v>0.030929055812740115</v>
      </c>
    </row>
    <row r="35" spans="1:8" ht="15.75">
      <c r="A35" s="18" t="str">
        <f t="shared" si="3"/>
        <v>IL&amp;FS  Infrastructure Debt Fund Series 1BIL&amp;FS Wind Energy Limited.</v>
      </c>
      <c r="B35" s="18">
        <v>5</v>
      </c>
      <c r="C35" s="18" t="s">
        <v>95</v>
      </c>
      <c r="D35" s="18" t="s">
        <v>36</v>
      </c>
      <c r="E35" s="28">
        <v>35</v>
      </c>
      <c r="F35" s="25">
        <v>43487800</v>
      </c>
      <c r="G35" s="26">
        <f>+F35/100000</f>
        <v>434.878</v>
      </c>
      <c r="H35" s="27">
        <f>G35/$G$46</f>
        <v>0.011482006579235112</v>
      </c>
    </row>
    <row r="36" spans="1:8" ht="15.75">
      <c r="A36" s="18" t="str">
        <f t="shared" si="3"/>
        <v>IL&amp;FS  Infrastructure Debt Fund Series 1BBabcock Borsig Limited</v>
      </c>
      <c r="B36" s="18">
        <f>+B35+1</f>
        <v>6</v>
      </c>
      <c r="C36" s="18" t="s">
        <v>18</v>
      </c>
      <c r="D36" s="18" t="s">
        <v>66</v>
      </c>
      <c r="E36" s="28">
        <v>20</v>
      </c>
      <c r="F36" s="25">
        <v>21162031</v>
      </c>
      <c r="G36" s="26">
        <f>+F36/100000</f>
        <v>211.62031</v>
      </c>
      <c r="H36" s="27">
        <f>G36/$G$46</f>
        <v>0.005587373451220282</v>
      </c>
    </row>
    <row r="37" spans="1:8" ht="15.75">
      <c r="A37" s="18" t="str">
        <f t="shared" si="3"/>
        <v>IL&amp;FS  Infrastructure Debt Fund Series 1BNon Convertible Debentures-Privately placed (Unlisted)</v>
      </c>
      <c r="C37" s="24" t="s">
        <v>40</v>
      </c>
      <c r="E37" s="28"/>
      <c r="G37" s="26"/>
      <c r="H37" s="27"/>
    </row>
    <row r="38" spans="1:8" ht="15.75">
      <c r="A38" s="18" t="str">
        <f t="shared" si="3"/>
        <v>IL&amp;FS  Infrastructure Debt Fund Series 1BBhilangana Hydro Power Limited</v>
      </c>
      <c r="B38" s="18">
        <v>7</v>
      </c>
      <c r="C38" s="18" t="s">
        <v>39</v>
      </c>
      <c r="D38" s="18" t="s">
        <v>73</v>
      </c>
      <c r="E38" s="28">
        <v>580</v>
      </c>
      <c r="F38" s="25">
        <f>+'[1]Series 1'!M15</f>
        <v>580000000</v>
      </c>
      <c r="G38" s="26">
        <f aca="true" t="shared" si="4" ref="G38:G43">+F38/100000</f>
        <v>5800</v>
      </c>
      <c r="H38" s="27">
        <f aca="true" t="shared" si="5" ref="H38:H43">G38/$G$46</f>
        <v>0.15313636964749575</v>
      </c>
    </row>
    <row r="39" spans="1:8" ht="15.75">
      <c r="A39" s="18" t="str">
        <f t="shared" si="3"/>
        <v>IL&amp;FS  Infrastructure Debt Fund Series 1BAD Hydro Power Limited</v>
      </c>
      <c r="B39" s="18">
        <f>+B38+1</f>
        <v>8</v>
      </c>
      <c r="C39" s="18" t="s">
        <v>45</v>
      </c>
      <c r="D39" s="18" t="s">
        <v>50</v>
      </c>
      <c r="E39" s="28">
        <v>406649</v>
      </c>
      <c r="F39" s="25">
        <f>+'[1]Series 1'!M6</f>
        <v>410236494</v>
      </c>
      <c r="G39" s="26">
        <f t="shared" si="4"/>
        <v>4102.36494</v>
      </c>
      <c r="H39" s="27">
        <f t="shared" si="5"/>
        <v>0.10831401273806322</v>
      </c>
    </row>
    <row r="40" spans="1:8" ht="15.75">
      <c r="A40" s="18" t="str">
        <f t="shared" si="3"/>
        <v>IL&amp;FS  Infrastructure Debt Fund Series 1BBG Wind Power Limited</v>
      </c>
      <c r="B40" s="18">
        <f>+B39+1</f>
        <v>9</v>
      </c>
      <c r="C40" s="18" t="s">
        <v>60</v>
      </c>
      <c r="D40" s="18" t="s">
        <v>96</v>
      </c>
      <c r="E40" s="28">
        <v>207388</v>
      </c>
      <c r="F40" s="25">
        <f>+'[1]Series 1'!M8</f>
        <v>207388000</v>
      </c>
      <c r="G40" s="26">
        <f t="shared" si="4"/>
        <v>2073.88</v>
      </c>
      <c r="H40" s="27">
        <f t="shared" si="5"/>
        <v>0.054756285221473876</v>
      </c>
    </row>
    <row r="41" spans="1:8" ht="15.75">
      <c r="A41" s="18" t="str">
        <f t="shared" si="3"/>
        <v>IL&amp;FS  Infrastructure Debt Fund Series 1BGHV Hospitality India Pvt Limited</v>
      </c>
      <c r="B41" s="18">
        <f>+B40+1</f>
        <v>10</v>
      </c>
      <c r="C41" s="18" t="s">
        <v>77</v>
      </c>
      <c r="D41" s="18" t="s">
        <v>91</v>
      </c>
      <c r="E41" s="28">
        <v>200</v>
      </c>
      <c r="F41" s="25">
        <f>+'[1]Series 1'!M17</f>
        <v>201995890</v>
      </c>
      <c r="G41" s="26">
        <f t="shared" si="4"/>
        <v>2019.9589</v>
      </c>
      <c r="H41" s="27">
        <f t="shared" si="5"/>
        <v>0.053332615997094636</v>
      </c>
    </row>
    <row r="42" spans="1:8" ht="15.75">
      <c r="A42" s="18" t="str">
        <f>+$B$28&amp;" "&amp;C42</f>
        <v>IL&amp;FS  Infrastructure Debt Fund Series 1B Babcock Borsig Limited</v>
      </c>
      <c r="B42" s="18">
        <f>+B41+1</f>
        <v>11</v>
      </c>
      <c r="C42" s="18" t="s">
        <v>18</v>
      </c>
      <c r="D42" s="18" t="s">
        <v>67</v>
      </c>
      <c r="E42" s="28">
        <v>150</v>
      </c>
      <c r="F42" s="25">
        <v>158919615</v>
      </c>
      <c r="G42" s="26">
        <f t="shared" si="4"/>
        <v>1589.19615</v>
      </c>
      <c r="H42" s="27">
        <f t="shared" si="5"/>
        <v>0.041959263632547775</v>
      </c>
    </row>
    <row r="43" spans="1:8" ht="15.75">
      <c r="A43" s="18" t="str">
        <f t="shared" si="3"/>
        <v>IL&amp;FS  Infrastructure Debt Fund Series 1BAMRI Hospitals Limited</v>
      </c>
      <c r="B43" s="18">
        <f>+B42+1</f>
        <v>12</v>
      </c>
      <c r="C43" s="18" t="s">
        <v>43</v>
      </c>
      <c r="D43" s="18" t="s">
        <v>51</v>
      </c>
      <c r="E43" s="28">
        <v>20</v>
      </c>
      <c r="F43" s="25">
        <f>+'[1]Series 1'!M9</f>
        <v>19991644</v>
      </c>
      <c r="G43" s="26">
        <f t="shared" si="4"/>
        <v>199.91644</v>
      </c>
      <c r="H43" s="27">
        <f t="shared" si="5"/>
        <v>0.005278358250767483</v>
      </c>
    </row>
    <row r="44" spans="3:8" ht="15.75">
      <c r="C44" s="30" t="s">
        <v>7</v>
      </c>
      <c r="D44" s="36"/>
      <c r="E44" s="52">
        <f>SUM(E32:E43)</f>
        <v>732932</v>
      </c>
      <c r="F44" s="37">
        <f>SUM(F32:F43)</f>
        <v>2594850506</v>
      </c>
      <c r="G44" s="37">
        <f>SUM(G32:G43)</f>
        <v>25948.505060000007</v>
      </c>
      <c r="H44" s="38">
        <f>SUM(H32:H43)</f>
        <v>0.6851137694255299</v>
      </c>
    </row>
    <row r="45" spans="3:8" ht="15.75">
      <c r="C45" s="18" t="s">
        <v>17</v>
      </c>
      <c r="D45" s="34"/>
      <c r="E45" s="34"/>
      <c r="F45" s="34">
        <f>+'[1]Series 1'!K22+'[1]Series 1'!K21</f>
        <v>1192623373.23</v>
      </c>
      <c r="G45" s="39">
        <f>+F45/100000</f>
        <v>11926.233732300001</v>
      </c>
      <c r="H45" s="27">
        <f>G45/$G$46</f>
        <v>0.31488623057446996</v>
      </c>
    </row>
    <row r="46" spans="2:8" ht="15.75">
      <c r="B46" s="20"/>
      <c r="C46" s="30" t="s">
        <v>7</v>
      </c>
      <c r="D46" s="30"/>
      <c r="E46" s="51">
        <f>SUM('[1]saurabh_100001_PortfolioApprais'!B88:B114)</f>
        <v>732932</v>
      </c>
      <c r="F46" s="40">
        <f>+F44+F45</f>
        <v>3787473879.23</v>
      </c>
      <c r="G46" s="31">
        <f>+G44+G45</f>
        <v>37874.738792300006</v>
      </c>
      <c r="H46" s="41">
        <f>H44+H45</f>
        <v>0.9999999999999999</v>
      </c>
    </row>
    <row r="48" spans="2:8" ht="15.75" customHeight="1">
      <c r="B48" s="56" t="s">
        <v>52</v>
      </c>
      <c r="C48" s="56"/>
      <c r="D48" s="56"/>
      <c r="E48" s="56"/>
      <c r="F48" s="56"/>
      <c r="G48" s="56"/>
      <c r="H48" s="56"/>
    </row>
    <row r="49" spans="2:8" ht="15.75" customHeight="1">
      <c r="B49" s="48" t="s">
        <v>30</v>
      </c>
      <c r="C49" s="48" t="s">
        <v>31</v>
      </c>
      <c r="D49" s="49" t="s">
        <v>32</v>
      </c>
      <c r="E49" s="48" t="s">
        <v>59</v>
      </c>
      <c r="F49" s="46"/>
      <c r="G49" s="21" t="s">
        <v>61</v>
      </c>
      <c r="H49" s="48" t="s">
        <v>33</v>
      </c>
    </row>
    <row r="50" spans="2:8" ht="15.75">
      <c r="B50" s="48"/>
      <c r="C50" s="48"/>
      <c r="D50" s="49"/>
      <c r="E50" s="48"/>
      <c r="F50" s="46"/>
      <c r="G50" s="21" t="s">
        <v>62</v>
      </c>
      <c r="H50" s="48"/>
    </row>
    <row r="51" spans="2:8" ht="15.75">
      <c r="B51" s="20"/>
      <c r="C51" s="24" t="s">
        <v>34</v>
      </c>
      <c r="D51" s="20"/>
      <c r="E51" s="20"/>
      <c r="F51" s="20"/>
      <c r="G51" s="42"/>
      <c r="H51" s="23"/>
    </row>
    <row r="52" spans="1:8" ht="15.75">
      <c r="A52" s="18" t="str">
        <f>+$B$48&amp;C52</f>
        <v>IL&amp;FS  Infrastructure Debt Fund Series 1CIL&amp;FS Solar Power Limited</v>
      </c>
      <c r="B52" s="18">
        <v>1</v>
      </c>
      <c r="C52" s="18" t="s">
        <v>63</v>
      </c>
      <c r="D52" s="18" t="s">
        <v>64</v>
      </c>
      <c r="E52" s="43">
        <v>619</v>
      </c>
      <c r="F52" s="25">
        <f>+'[1]Series 1'!U13</f>
        <v>663160986</v>
      </c>
      <c r="G52" s="26">
        <f>+F52/100000</f>
        <v>6631.60986</v>
      </c>
      <c r="H52" s="27">
        <f>G52/$G$65</f>
        <v>0.14991323673995754</v>
      </c>
    </row>
    <row r="53" spans="1:8" ht="15.75">
      <c r="A53" s="18" t="str">
        <f aca="true" t="shared" si="6" ref="A53:A62">+$B$48&amp;C53</f>
        <v>IL&amp;FS  Infrastructure Debt Fund Series 1CBhilwara Green Energy Limited</v>
      </c>
      <c r="B53" s="18">
        <v>2</v>
      </c>
      <c r="C53" s="18" t="s">
        <v>37</v>
      </c>
      <c r="D53" s="18" t="s">
        <v>53</v>
      </c>
      <c r="E53" s="43">
        <v>458496</v>
      </c>
      <c r="F53" s="44">
        <f>+'[1]Series 1'!U7</f>
        <v>458495999</v>
      </c>
      <c r="G53" s="29">
        <f>+F53/100000</f>
        <v>4584.95999</v>
      </c>
      <c r="H53" s="27">
        <f>G53/$G$65</f>
        <v>0.10364695857185174</v>
      </c>
    </row>
    <row r="54" spans="1:8" ht="15.75">
      <c r="A54" s="18" t="str">
        <f t="shared" si="6"/>
        <v>IL&amp;FS  Infrastructure Debt Fund Series 1CIL&amp;FS Wind Energy Limited</v>
      </c>
      <c r="B54" s="18">
        <v>3</v>
      </c>
      <c r="C54" s="18" t="s">
        <v>87</v>
      </c>
      <c r="D54" s="18" t="s">
        <v>54</v>
      </c>
      <c r="E54" s="43">
        <v>299</v>
      </c>
      <c r="F54" s="44">
        <f>+'[1]Series 1'!U10</f>
        <v>371510061</v>
      </c>
      <c r="G54" s="29">
        <f>+F54/100000</f>
        <v>3715.10061</v>
      </c>
      <c r="H54" s="27">
        <f>G54/$G$65</f>
        <v>0.08398304016932787</v>
      </c>
    </row>
    <row r="55" spans="1:8" ht="15.75">
      <c r="A55" s="18" t="str">
        <f t="shared" si="6"/>
        <v>IL&amp;FS  Infrastructure Debt Fund Series 1CBabcock Borsig Limited</v>
      </c>
      <c r="B55" s="18">
        <v>4</v>
      </c>
      <c r="C55" s="18" t="s">
        <v>18</v>
      </c>
      <c r="D55" s="18" t="s">
        <v>66</v>
      </c>
      <c r="E55" s="43">
        <v>85</v>
      </c>
      <c r="F55" s="44">
        <v>88728583</v>
      </c>
      <c r="G55" s="29">
        <f>+F55/100000</f>
        <v>887.28583</v>
      </c>
      <c r="H55" s="27">
        <f>G55/$G$65</f>
        <v>0.020057858272259664</v>
      </c>
    </row>
    <row r="56" spans="1:8" ht="15.75">
      <c r="A56" s="18" t="str">
        <f t="shared" si="6"/>
        <v>IL&amp;FS  Infrastructure Debt Fund Series 1CNon Convertible Debentures-Privately placed (Unlisted)</v>
      </c>
      <c r="C56" s="24" t="s">
        <v>40</v>
      </c>
      <c r="E56" s="43"/>
      <c r="F56" s="44"/>
      <c r="G56" s="29"/>
      <c r="H56" s="27"/>
    </row>
    <row r="57" spans="1:8" ht="15.75">
      <c r="A57" s="18" t="str">
        <f t="shared" si="6"/>
        <v>IL&amp;FS  Infrastructure Debt Fund Series 1CKanchanjunga Power Company Private Limited</v>
      </c>
      <c r="B57" s="18">
        <v>5</v>
      </c>
      <c r="C57" s="18" t="s">
        <v>69</v>
      </c>
      <c r="D57" s="18" t="s">
        <v>78</v>
      </c>
      <c r="E57" s="43">
        <v>650</v>
      </c>
      <c r="F57" s="25">
        <f>+'[1]Series 1'!U16</f>
        <v>650000000</v>
      </c>
      <c r="G57" s="26">
        <f aca="true" t="shared" si="7" ref="G57:G62">+F57/100000</f>
        <v>6500</v>
      </c>
      <c r="H57" s="27">
        <f aca="true" t="shared" si="8" ref="H57:H62">G57/$G$65</f>
        <v>0.14693808281564444</v>
      </c>
    </row>
    <row r="58" spans="1:8" ht="15.75">
      <c r="A58" s="18" t="str">
        <f>+$B$48&amp;" "&amp;C58</f>
        <v>IL&amp;FS  Infrastructure Debt Fund Series 1C Babcock Borsig Limited</v>
      </c>
      <c r="B58" s="18">
        <f>+B57+1</f>
        <v>6</v>
      </c>
      <c r="C58" s="18" t="s">
        <v>18</v>
      </c>
      <c r="D58" s="18" t="s">
        <v>67</v>
      </c>
      <c r="E58" s="43">
        <v>552</v>
      </c>
      <c r="F58" s="44">
        <v>584824184</v>
      </c>
      <c r="G58" s="29">
        <f t="shared" si="7"/>
        <v>5848.24184</v>
      </c>
      <c r="H58" s="27">
        <f t="shared" si="8"/>
        <v>0.13220452981720565</v>
      </c>
    </row>
    <row r="59" spans="1:8" ht="15.75">
      <c r="A59" s="18" t="str">
        <f t="shared" si="6"/>
        <v>IL&amp;FS  Infrastructure Debt Fund Series 1CAD Hydro Power Limited</v>
      </c>
      <c r="B59" s="18">
        <f>+B58+1</f>
        <v>7</v>
      </c>
      <c r="C59" s="18" t="s">
        <v>45</v>
      </c>
      <c r="D59" s="18" t="s">
        <v>55</v>
      </c>
      <c r="E59" s="43">
        <v>484635</v>
      </c>
      <c r="F59" s="44">
        <f>+'[1]Series 1'!U6</f>
        <v>488910493</v>
      </c>
      <c r="G59" s="29">
        <f t="shared" si="7"/>
        <v>4889.10493</v>
      </c>
      <c r="H59" s="27">
        <f t="shared" si="8"/>
        <v>0.11052241616903316</v>
      </c>
    </row>
    <row r="60" spans="1:8" ht="15.75">
      <c r="A60" s="18" t="str">
        <f t="shared" si="6"/>
        <v>IL&amp;FS  Infrastructure Debt Fund Series 1CGHV Hospitality India Pvt Limited</v>
      </c>
      <c r="B60" s="18">
        <f>+B59+1</f>
        <v>8</v>
      </c>
      <c r="C60" s="18" t="s">
        <v>77</v>
      </c>
      <c r="D60" s="18" t="s">
        <v>91</v>
      </c>
      <c r="E60" s="28">
        <v>270</v>
      </c>
      <c r="F60" s="25">
        <f>+'[1]Series 1'!U17</f>
        <v>272694452</v>
      </c>
      <c r="G60" s="26">
        <f t="shared" si="7"/>
        <v>2726.94452</v>
      </c>
      <c r="H60" s="27">
        <f t="shared" si="8"/>
        <v>0.06164492303283504</v>
      </c>
    </row>
    <row r="61" spans="1:8" ht="15.75">
      <c r="A61" s="18" t="str">
        <f t="shared" si="6"/>
        <v>IL&amp;FS  Infrastructure Debt Fund Series 1CBhilangana Hydro Power Limited</v>
      </c>
      <c r="B61" s="18">
        <f>+B60+1</f>
        <v>9</v>
      </c>
      <c r="C61" s="18" t="s">
        <v>39</v>
      </c>
      <c r="D61" s="18" t="s">
        <v>73</v>
      </c>
      <c r="E61" s="43">
        <v>261</v>
      </c>
      <c r="F61" s="44">
        <f>+'[1]Series 1'!U15</f>
        <v>261000000</v>
      </c>
      <c r="G61" s="29">
        <f t="shared" si="7"/>
        <v>2610</v>
      </c>
      <c r="H61" s="27">
        <f t="shared" si="8"/>
        <v>0.05900129171520492</v>
      </c>
    </row>
    <row r="62" spans="1:8" ht="15.75">
      <c r="A62" s="18" t="str">
        <f t="shared" si="6"/>
        <v>IL&amp;FS  Infrastructure Debt Fund Series 1CAMRI Hospitals Limited</v>
      </c>
      <c r="B62" s="18">
        <f>+B61+1</f>
        <v>10</v>
      </c>
      <c r="C62" s="18" t="s">
        <v>43</v>
      </c>
      <c r="D62" s="18" t="s">
        <v>56</v>
      </c>
      <c r="E62" s="43">
        <v>120</v>
      </c>
      <c r="F62" s="44">
        <f>+'[1]Series 1'!U9</f>
        <v>119949864</v>
      </c>
      <c r="G62" s="29">
        <f t="shared" si="7"/>
        <v>1199.49864</v>
      </c>
      <c r="H62" s="27">
        <f t="shared" si="8"/>
        <v>0.02711569700024198</v>
      </c>
    </row>
    <row r="63" spans="2:8" ht="15.75">
      <c r="B63" s="20"/>
      <c r="C63" s="30" t="s">
        <v>7</v>
      </c>
      <c r="D63" s="30"/>
      <c r="E63" s="52">
        <f>SUM(E51:E62)</f>
        <v>945987</v>
      </c>
      <c r="F63" s="31">
        <f>SUM(F52:F62)</f>
        <v>3959274622</v>
      </c>
      <c r="G63" s="31">
        <f>SUM(G52:G62)</f>
        <v>39592.74621999999</v>
      </c>
      <c r="H63" s="32">
        <f>SUM(H52:H62)</f>
        <v>0.895028034303562</v>
      </c>
    </row>
    <row r="64" spans="2:8" ht="15.75">
      <c r="B64" s="20"/>
      <c r="C64" s="18" t="s">
        <v>17</v>
      </c>
      <c r="D64" s="20"/>
      <c r="E64" s="20"/>
      <c r="F64" s="39">
        <f>+'[1]Series 1'!S22+'[1]Series 1'!S21</f>
        <v>464357342.87</v>
      </c>
      <c r="G64" s="39">
        <f>+F64/100000</f>
        <v>4643.5734287000005</v>
      </c>
      <c r="H64" s="27">
        <f>G64/$G$65</f>
        <v>0.10497196569643795</v>
      </c>
    </row>
    <row r="65" spans="2:8" ht="15.75">
      <c r="B65" s="20"/>
      <c r="C65" s="30" t="s">
        <v>7</v>
      </c>
      <c r="D65" s="30"/>
      <c r="E65" s="54">
        <f>SUM('[1]saurabh_100001_PortfolioApprais'!B154:B160,'[1]saurabh_100001_PortfolioApprais'!B164:B189)</f>
        <v>945987</v>
      </c>
      <c r="F65" s="40">
        <f>+F63+F64</f>
        <v>4423631964.87</v>
      </c>
      <c r="G65" s="31">
        <f>+F65/100000</f>
        <v>44236.3196487</v>
      </c>
      <c r="H65" s="32">
        <f>H63+H64</f>
        <v>1</v>
      </c>
    </row>
    <row r="67" spans="2:8" ht="15.75" customHeight="1">
      <c r="B67" s="56" t="s">
        <v>70</v>
      </c>
      <c r="C67" s="56"/>
      <c r="D67" s="56"/>
      <c r="E67" s="56"/>
      <c r="F67" s="56"/>
      <c r="G67" s="56"/>
      <c r="H67" s="56"/>
    </row>
    <row r="68" spans="2:8" ht="15.75" customHeight="1">
      <c r="B68" s="48" t="s">
        <v>30</v>
      </c>
      <c r="C68" s="48" t="s">
        <v>31</v>
      </c>
      <c r="D68" s="49" t="s">
        <v>32</v>
      </c>
      <c r="E68" s="48" t="s">
        <v>59</v>
      </c>
      <c r="F68" s="46"/>
      <c r="G68" s="21" t="s">
        <v>61</v>
      </c>
      <c r="H68" s="48" t="s">
        <v>33</v>
      </c>
    </row>
    <row r="69" spans="2:8" ht="15.75">
      <c r="B69" s="48"/>
      <c r="C69" s="48"/>
      <c r="D69" s="49"/>
      <c r="E69" s="48"/>
      <c r="F69" s="46"/>
      <c r="G69" s="21" t="s">
        <v>62</v>
      </c>
      <c r="H69" s="48"/>
    </row>
    <row r="70" spans="2:8" ht="15.75">
      <c r="B70" s="20"/>
      <c r="C70" s="24" t="s">
        <v>34</v>
      </c>
      <c r="D70" s="20"/>
      <c r="E70" s="20"/>
      <c r="F70" s="20"/>
      <c r="G70" s="42"/>
      <c r="H70" s="23"/>
    </row>
    <row r="71" spans="1:8" ht="15.75">
      <c r="A71" s="18" t="str">
        <f>+$B$67&amp;C71</f>
        <v>IL&amp;FS  Infrastructure Debt Fund Series 3AIL&amp;FS Solar Power Limited</v>
      </c>
      <c r="B71" s="18">
        <v>1</v>
      </c>
      <c r="C71" s="18" t="s">
        <v>63</v>
      </c>
      <c r="D71" s="18" t="s">
        <v>64</v>
      </c>
      <c r="E71" s="43">
        <v>230</v>
      </c>
      <c r="F71" s="25">
        <f>+'[1]Series 3'!E11</f>
        <v>246408767</v>
      </c>
      <c r="G71" s="26">
        <f>+F71/100000</f>
        <v>2464.08767</v>
      </c>
      <c r="H71" s="27">
        <f>G71/$G$86</f>
        <v>0.1675785572005635</v>
      </c>
    </row>
    <row r="72" spans="1:8" ht="15.75">
      <c r="A72" s="18" t="str">
        <f aca="true" t="shared" si="9" ref="A72:A83">+$B$67&amp;C72</f>
        <v>IL&amp;FS  Infrastructure Debt Fund Series 3ABhilwara Green Energy Limited</v>
      </c>
      <c r="B72" s="18">
        <v>2</v>
      </c>
      <c r="C72" s="18" t="s">
        <v>37</v>
      </c>
      <c r="D72" s="18" t="s">
        <v>48</v>
      </c>
      <c r="E72" s="43">
        <v>150000</v>
      </c>
      <c r="F72" s="44">
        <f>+'[1]Series 3'!E8</f>
        <v>149999999</v>
      </c>
      <c r="G72" s="29">
        <f>+F72/100000</f>
        <v>1499.99999</v>
      </c>
      <c r="H72" s="27">
        <f>G72/$G$86</f>
        <v>0.1020125368043661</v>
      </c>
    </row>
    <row r="73" spans="1:8" ht="15.75">
      <c r="A73" s="18" t="str">
        <f t="shared" si="9"/>
        <v>IL&amp;FS  Infrastructure Debt Fund Series 3AIL&amp;FS Wind Energy Limited </v>
      </c>
      <c r="B73" s="18">
        <v>3</v>
      </c>
      <c r="C73" s="18" t="s">
        <v>35</v>
      </c>
      <c r="D73" s="18" t="s">
        <v>54</v>
      </c>
      <c r="E73" s="43">
        <v>77</v>
      </c>
      <c r="F73" s="44">
        <f>+'[1]Series 3'!E10</f>
        <v>95673159</v>
      </c>
      <c r="G73" s="29">
        <f>+F73/100000</f>
        <v>956.73159</v>
      </c>
      <c r="H73" s="27">
        <f>G73/$G$86</f>
        <v>0.06506574479162143</v>
      </c>
    </row>
    <row r="74" spans="1:8" ht="15.75">
      <c r="A74" s="18" t="str">
        <f t="shared" si="9"/>
        <v>IL&amp;FS  Infrastructure Debt Fund Series 3ANon Convertible Debentures-Privately placed (Unlisted)</v>
      </c>
      <c r="C74" s="24" t="s">
        <v>40</v>
      </c>
      <c r="E74" s="43"/>
      <c r="F74" s="44"/>
      <c r="G74" s="29"/>
      <c r="H74" s="27"/>
    </row>
    <row r="75" spans="1:8" ht="15.75">
      <c r="A75" s="18" t="str">
        <f t="shared" si="9"/>
        <v>IL&amp;FS  Infrastructure Debt Fund Series 3AAD Hydro Power Limited</v>
      </c>
      <c r="B75" s="18">
        <v>4</v>
      </c>
      <c r="C75" s="18" t="s">
        <v>45</v>
      </c>
      <c r="D75" s="18" t="s">
        <v>50</v>
      </c>
      <c r="E75" s="43">
        <v>287558</v>
      </c>
      <c r="F75" s="44">
        <f>+'[1]Series 3'!E7</f>
        <v>290094863</v>
      </c>
      <c r="G75" s="29">
        <f aca="true" t="shared" si="10" ref="G75:G81">+F75/100000</f>
        <v>2900.94863</v>
      </c>
      <c r="H75" s="27">
        <f aca="true" t="shared" si="11" ref="H75:H82">G75/$G$86</f>
        <v>0.1972887539055586</v>
      </c>
    </row>
    <row r="76" spans="1:8" ht="15.75">
      <c r="A76" s="18" t="str">
        <f t="shared" si="9"/>
        <v>IL&amp;FS  Infrastructure Debt Fund Series 3AAMRI Hospitals Limited</v>
      </c>
      <c r="B76" s="18">
        <f aca="true" t="shared" si="12" ref="B76:B83">+B75+1</f>
        <v>5</v>
      </c>
      <c r="C76" s="18" t="s">
        <v>43</v>
      </c>
      <c r="D76" s="18" t="s">
        <v>71</v>
      </c>
      <c r="E76" s="43">
        <v>180</v>
      </c>
      <c r="F76" s="44">
        <v>179924794</v>
      </c>
      <c r="G76" s="29">
        <f t="shared" si="10"/>
        <v>1799.24794</v>
      </c>
      <c r="H76" s="27">
        <f t="shared" si="11"/>
        <v>0.12236389861537925</v>
      </c>
    </row>
    <row r="77" spans="1:8" ht="15.75">
      <c r="A77" s="18" t="str">
        <f t="shared" si="9"/>
        <v>IL&amp;FS  Infrastructure Debt Fund Series 3ABabcock Borsig Limited</v>
      </c>
      <c r="B77" s="18">
        <f t="shared" si="12"/>
        <v>6</v>
      </c>
      <c r="C77" s="18" t="s">
        <v>18</v>
      </c>
      <c r="D77" s="18" t="s">
        <v>67</v>
      </c>
      <c r="E77" s="43">
        <v>146</v>
      </c>
      <c r="F77" s="44">
        <f>+'[1]Series 3'!E12</f>
        <v>154681758</v>
      </c>
      <c r="G77" s="29">
        <f t="shared" si="10"/>
        <v>1546.81758</v>
      </c>
      <c r="H77" s="27">
        <f t="shared" si="11"/>
        <v>0.10519652424090382</v>
      </c>
    </row>
    <row r="78" spans="1:8" ht="15.75">
      <c r="A78" s="18" t="str">
        <f t="shared" si="9"/>
        <v>IL&amp;FS  Infrastructure Debt Fund Series 3AAMRI Hospitals Limited.</v>
      </c>
      <c r="B78" s="18">
        <f t="shared" si="12"/>
        <v>7</v>
      </c>
      <c r="C78" s="18" t="s">
        <v>97</v>
      </c>
      <c r="D78" s="18" t="s">
        <v>51</v>
      </c>
      <c r="E78" s="43">
        <v>100</v>
      </c>
      <c r="F78" s="44">
        <v>99958219</v>
      </c>
      <c r="G78" s="29">
        <f t="shared" si="10"/>
        <v>999.58219</v>
      </c>
      <c r="H78" s="27">
        <f t="shared" si="11"/>
        <v>0.06797994375077553</v>
      </c>
    </row>
    <row r="79" spans="1:8" ht="15.75">
      <c r="A79" s="18" t="str">
        <f t="shared" si="9"/>
        <v>IL&amp;FS  Infrastructure Debt Fund Series 3ABhilangana Hydro Power Limited</v>
      </c>
      <c r="B79" s="18">
        <f t="shared" si="12"/>
        <v>8</v>
      </c>
      <c r="C79" s="18" t="s">
        <v>39</v>
      </c>
      <c r="D79" s="18" t="s">
        <v>75</v>
      </c>
      <c r="E79" s="43">
        <v>82</v>
      </c>
      <c r="F79" s="44">
        <v>82000001</v>
      </c>
      <c r="G79" s="29">
        <f t="shared" si="10"/>
        <v>820.00001</v>
      </c>
      <c r="H79" s="27">
        <f t="shared" si="11"/>
        <v>0.05576685450491607</v>
      </c>
    </row>
    <row r="80" spans="1:8" ht="15.75">
      <c r="A80" s="18" t="str">
        <f t="shared" si="9"/>
        <v>IL&amp;FS  Infrastructure Debt Fund Series 3ABhilangana Hydro Power Limited</v>
      </c>
      <c r="B80" s="18">
        <f t="shared" si="12"/>
        <v>9</v>
      </c>
      <c r="C80" s="18" t="s">
        <v>39</v>
      </c>
      <c r="D80" s="18" t="s">
        <v>98</v>
      </c>
      <c r="E80" s="43">
        <v>125</v>
      </c>
      <c r="F80" s="44">
        <v>74999999</v>
      </c>
      <c r="G80" s="29">
        <f t="shared" si="10"/>
        <v>749.99999</v>
      </c>
      <c r="H80" s="27">
        <f t="shared" si="11"/>
        <v>0.05100626806214126</v>
      </c>
    </row>
    <row r="81" spans="1:8" ht="15.75">
      <c r="A81" s="18" t="str">
        <f t="shared" si="9"/>
        <v>IL&amp;FS  Infrastructure Debt Fund Series 3AJanaadhar Private Limited</v>
      </c>
      <c r="B81" s="18">
        <f t="shared" si="12"/>
        <v>10</v>
      </c>
      <c r="C81" s="18" t="s">
        <v>79</v>
      </c>
      <c r="D81" s="18" t="s">
        <v>99</v>
      </c>
      <c r="E81" s="43">
        <v>5</v>
      </c>
      <c r="F81" s="25">
        <f>+'[1]Series 3'!E13</f>
        <v>5000000</v>
      </c>
      <c r="G81" s="26">
        <f t="shared" si="10"/>
        <v>50</v>
      </c>
      <c r="H81" s="27">
        <f t="shared" si="11"/>
        <v>0.0034004179161483228</v>
      </c>
    </row>
    <row r="82" spans="1:8" ht="15.75">
      <c r="A82" s="18" t="str">
        <f t="shared" si="9"/>
        <v>IL&amp;FS  Infrastructure Debt Fund Series 3ATanglin Development Limited</v>
      </c>
      <c r="B82" s="18">
        <f t="shared" si="12"/>
        <v>11</v>
      </c>
      <c r="C82" s="18" t="s">
        <v>88</v>
      </c>
      <c r="D82" s="18" t="s">
        <v>100</v>
      </c>
      <c r="E82" s="43">
        <v>70</v>
      </c>
      <c r="F82" s="25">
        <f>+'[1]Series 3'!E16</f>
        <v>70743151</v>
      </c>
      <c r="G82" s="26">
        <f>+F82/100000</f>
        <v>707.43151</v>
      </c>
      <c r="H82" s="27">
        <f t="shared" si="11"/>
        <v>0.04811125562103723</v>
      </c>
    </row>
    <row r="83" spans="1:8" ht="15.75">
      <c r="A83" s="18" t="str">
        <f t="shared" si="9"/>
        <v>IL&amp;FS  Infrastructure Debt Fund Series 3AKaynes Technology India Private Limited</v>
      </c>
      <c r="B83" s="18">
        <f t="shared" si="12"/>
        <v>12</v>
      </c>
      <c r="C83" s="18" t="s">
        <v>101</v>
      </c>
      <c r="D83" s="18" t="s">
        <v>91</v>
      </c>
      <c r="E83" s="43">
        <v>100</v>
      </c>
      <c r="F83" s="25">
        <f>+'[1]Series 3'!E17</f>
        <v>10000000</v>
      </c>
      <c r="G83" s="26">
        <f>+F83/100000</f>
        <v>100</v>
      </c>
      <c r="H83" s="27">
        <f>G83/$G$86</f>
        <v>0.0068008358322966455</v>
      </c>
    </row>
    <row r="84" spans="2:8" ht="15.75">
      <c r="B84" s="20"/>
      <c r="C84" s="30" t="s">
        <v>7</v>
      </c>
      <c r="D84" s="30"/>
      <c r="E84" s="52">
        <f>SUM(E71:E83)</f>
        <v>438673</v>
      </c>
      <c r="F84" s="31">
        <f>SUM(F71:F83)</f>
        <v>1459484710</v>
      </c>
      <c r="G84" s="31">
        <f>SUM(G71:G83)</f>
        <v>14594.847099999999</v>
      </c>
      <c r="H84" s="32">
        <f>SUM(H71:H83)</f>
        <v>0.9925715912457077</v>
      </c>
    </row>
    <row r="85" spans="2:8" ht="15.75">
      <c r="B85" s="20"/>
      <c r="C85" s="18" t="s">
        <v>17</v>
      </c>
      <c r="D85" s="20"/>
      <c r="E85" s="20"/>
      <c r="F85" s="39">
        <f>+'[1]Series 3'!C21+'[1]Series 3'!C22</f>
        <v>10922787.93</v>
      </c>
      <c r="G85" s="39">
        <f>+F85/100000</f>
        <v>109.2278793</v>
      </c>
      <c r="H85" s="27">
        <f>G85/$G$86</f>
        <v>0.00742840875429213</v>
      </c>
    </row>
    <row r="86" spans="2:8" ht="15.75">
      <c r="B86" s="20"/>
      <c r="C86" s="30" t="s">
        <v>7</v>
      </c>
      <c r="D86" s="30"/>
      <c r="E86" s="55">
        <f>SUM('[1]saurabh_100001_PortfolioApprais'!B394:B426)</f>
        <v>438673</v>
      </c>
      <c r="F86" s="40">
        <f>+F84+F85</f>
        <v>1470407497.93</v>
      </c>
      <c r="G86" s="31">
        <f>+F86/100000</f>
        <v>14704.074979300001</v>
      </c>
      <c r="H86" s="32">
        <f>H84+H85</f>
        <v>0.9999999999999999</v>
      </c>
    </row>
    <row r="88" spans="2:8" ht="15.75" customHeight="1">
      <c r="B88" s="56" t="s">
        <v>81</v>
      </c>
      <c r="C88" s="56"/>
      <c r="D88" s="56"/>
      <c r="E88" s="56"/>
      <c r="F88" s="56"/>
      <c r="G88" s="56"/>
      <c r="H88" s="56"/>
    </row>
    <row r="89" spans="2:8" ht="15.75" customHeight="1">
      <c r="B89" s="48" t="s">
        <v>30</v>
      </c>
      <c r="C89" s="48" t="s">
        <v>31</v>
      </c>
      <c r="D89" s="49" t="s">
        <v>32</v>
      </c>
      <c r="E89" s="48" t="s">
        <v>59</v>
      </c>
      <c r="F89" s="46"/>
      <c r="G89" s="21" t="s">
        <v>61</v>
      </c>
      <c r="H89" s="48" t="s">
        <v>33</v>
      </c>
    </row>
    <row r="90" spans="2:8" ht="15.75">
      <c r="B90" s="48"/>
      <c r="C90" s="48"/>
      <c r="D90" s="49"/>
      <c r="E90" s="48"/>
      <c r="F90" s="46"/>
      <c r="G90" s="21" t="s">
        <v>62</v>
      </c>
      <c r="H90" s="48"/>
    </row>
    <row r="91" spans="2:8" ht="15.75">
      <c r="B91" s="20"/>
      <c r="C91" s="24" t="s">
        <v>34</v>
      </c>
      <c r="D91" s="20"/>
      <c r="E91" s="20"/>
      <c r="F91" s="20"/>
      <c r="G91" s="42"/>
      <c r="H91" s="23"/>
    </row>
    <row r="92" spans="1:8" ht="15.75">
      <c r="A92" s="18" t="str">
        <f>+$B$88&amp;C92</f>
        <v>IL&amp;FS  Infrastructure Debt Fund Series 3BBhilwara Green Energy Limited</v>
      </c>
      <c r="B92" s="18">
        <v>1</v>
      </c>
      <c r="C92" s="18" t="s">
        <v>37</v>
      </c>
      <c r="D92" s="18" t="s">
        <v>53</v>
      </c>
      <c r="E92" s="43">
        <v>340000</v>
      </c>
      <c r="F92" s="44">
        <v>340000000</v>
      </c>
      <c r="G92" s="29">
        <f>+F92/100000</f>
        <v>3400</v>
      </c>
      <c r="H92" s="27">
        <f>G92/$G$105</f>
        <v>0.21700505145817187</v>
      </c>
    </row>
    <row r="93" spans="1:8" ht="15.75">
      <c r="A93" s="18" t="str">
        <f aca="true" t="shared" si="13" ref="A93:A101">+$B$88&amp;C93</f>
        <v>IL&amp;FS  Infrastructure Debt Fund Series 3BIL&amp;FS Solar Power Limited</v>
      </c>
      <c r="B93" s="18">
        <f>+B92+1</f>
        <v>2</v>
      </c>
      <c r="C93" s="18" t="s">
        <v>63</v>
      </c>
      <c r="D93" s="18" t="s">
        <v>64</v>
      </c>
      <c r="E93" s="43">
        <v>215</v>
      </c>
      <c r="F93" s="25">
        <f>+'[1]Series 3'!M11</f>
        <v>230338630</v>
      </c>
      <c r="G93" s="26">
        <f>+F93/100000</f>
        <v>2303.3863</v>
      </c>
      <c r="H93" s="27">
        <f>G93/$G$105</f>
        <v>0.14701366545869063</v>
      </c>
    </row>
    <row r="94" spans="1:8" ht="15.75">
      <c r="A94" s="18" t="str">
        <f t="shared" si="13"/>
        <v>IL&amp;FS  Infrastructure Debt Fund Series 3BIL&amp;FS Wind Energy Limited </v>
      </c>
      <c r="B94" s="18">
        <f>+B93+1</f>
        <v>3</v>
      </c>
      <c r="C94" s="18" t="s">
        <v>35</v>
      </c>
      <c r="D94" s="18" t="s">
        <v>54</v>
      </c>
      <c r="E94" s="43">
        <v>125</v>
      </c>
      <c r="F94" s="44">
        <f>+'[1]Series 3'!M10</f>
        <v>155313570</v>
      </c>
      <c r="G94" s="29">
        <f>+F94/100000</f>
        <v>1553.1357</v>
      </c>
      <c r="H94" s="27">
        <f>G94/$G$105</f>
        <v>0.09912890955883052</v>
      </c>
    </row>
    <row r="95" spans="1:8" ht="15.75">
      <c r="A95" s="18" t="str">
        <f t="shared" si="13"/>
        <v>IL&amp;FS  Infrastructure Debt Fund Series 3BBhilwara Green Energy Limited</v>
      </c>
      <c r="B95" s="18">
        <f>+B94+1</f>
        <v>4</v>
      </c>
      <c r="C95" s="18" t="s">
        <v>37</v>
      </c>
      <c r="D95" s="18" t="s">
        <v>48</v>
      </c>
      <c r="E95" s="43">
        <v>70000</v>
      </c>
      <c r="F95" s="44">
        <v>70000000</v>
      </c>
      <c r="G95" s="29">
        <f>+F95/100000</f>
        <v>700</v>
      </c>
      <c r="H95" s="27">
        <f>G95/$G$105</f>
        <v>0.0446775105943295</v>
      </c>
    </row>
    <row r="96" spans="1:8" ht="15.75">
      <c r="A96" s="18" t="str">
        <f t="shared" si="13"/>
        <v>IL&amp;FS  Infrastructure Debt Fund Series 3BNon Convertible Debentures-Privately placed (Unlisted)</v>
      </c>
      <c r="C96" s="24" t="s">
        <v>40</v>
      </c>
      <c r="E96" s="43"/>
      <c r="F96" s="44"/>
      <c r="G96" s="29"/>
      <c r="H96" s="27"/>
    </row>
    <row r="97" spans="1:8" ht="15.75">
      <c r="A97" s="18" t="str">
        <f t="shared" si="13"/>
        <v>IL&amp;FS  Infrastructure Debt Fund Series 3BAMRI Hospitals Limited</v>
      </c>
      <c r="B97" s="18">
        <f>+B95+1</f>
        <v>5</v>
      </c>
      <c r="C97" s="18" t="s">
        <v>43</v>
      </c>
      <c r="D97" s="18" t="s">
        <v>82</v>
      </c>
      <c r="E97" s="43">
        <v>410</v>
      </c>
      <c r="F97" s="44">
        <f>+'[1]Series 3'!M9</f>
        <v>409828698</v>
      </c>
      <c r="G97" s="29">
        <f aca="true" t="shared" si="14" ref="G97:G102">+F97/100000</f>
        <v>4098.28698</v>
      </c>
      <c r="H97" s="27">
        <f aca="true" t="shared" si="15" ref="H97:H102">G97/$G$105</f>
        <v>0.2615732285250752</v>
      </c>
    </row>
    <row r="98" spans="1:8" ht="15.75">
      <c r="A98" s="18" t="str">
        <f t="shared" si="13"/>
        <v>IL&amp;FS  Infrastructure Debt Fund Series 3BKanchanjunga Power Company Private Limited</v>
      </c>
      <c r="B98" s="18">
        <f>+B97+1</f>
        <v>6</v>
      </c>
      <c r="C98" s="18" t="s">
        <v>69</v>
      </c>
      <c r="D98" s="18" t="s">
        <v>83</v>
      </c>
      <c r="E98" s="43">
        <v>160</v>
      </c>
      <c r="F98" s="44">
        <v>160000000</v>
      </c>
      <c r="G98" s="29">
        <f t="shared" si="14"/>
        <v>1600</v>
      </c>
      <c r="H98" s="27">
        <f t="shared" si="15"/>
        <v>0.10212002421561028</v>
      </c>
    </row>
    <row r="99" spans="1:8" ht="15.75">
      <c r="A99" s="18" t="str">
        <f t="shared" si="13"/>
        <v>IL&amp;FS  Infrastructure Debt Fund Series 3BKanchanjunga Power Company Private Limited.</v>
      </c>
      <c r="B99" s="18">
        <f>+B98+1</f>
        <v>7</v>
      </c>
      <c r="C99" s="18" t="s">
        <v>102</v>
      </c>
      <c r="D99" s="18" t="s">
        <v>84</v>
      </c>
      <c r="E99" s="43">
        <v>100</v>
      </c>
      <c r="F99" s="44">
        <v>100000000</v>
      </c>
      <c r="G99" s="29">
        <f t="shared" si="14"/>
        <v>1000</v>
      </c>
      <c r="H99" s="27">
        <f t="shared" si="15"/>
        <v>0.06382501513475643</v>
      </c>
    </row>
    <row r="100" spans="1:8" ht="15.75">
      <c r="A100" s="18" t="str">
        <f t="shared" si="13"/>
        <v>IL&amp;FS  Infrastructure Debt Fund Series 3BBG Wind Power Limited</v>
      </c>
      <c r="B100" s="18">
        <f>+B99+1</f>
        <v>8</v>
      </c>
      <c r="C100" s="18" t="s">
        <v>60</v>
      </c>
      <c r="D100" s="18" t="s">
        <v>96</v>
      </c>
      <c r="E100" s="43">
        <v>70000</v>
      </c>
      <c r="F100" s="44">
        <f>+'[1]Series 3'!M14</f>
        <v>70000000</v>
      </c>
      <c r="G100" s="29">
        <f t="shared" si="14"/>
        <v>700</v>
      </c>
      <c r="H100" s="27">
        <f t="shared" si="15"/>
        <v>0.0446775105943295</v>
      </c>
    </row>
    <row r="101" spans="1:8" ht="15.75">
      <c r="A101" s="18" t="str">
        <f t="shared" si="13"/>
        <v>IL&amp;FS  Infrastructure Debt Fund Series 3BTanglin Development Limited</v>
      </c>
      <c r="B101" s="18">
        <f>+B100+1</f>
        <v>9</v>
      </c>
      <c r="C101" s="18" t="s">
        <v>88</v>
      </c>
      <c r="D101" s="18" t="s">
        <v>100</v>
      </c>
      <c r="E101" s="43">
        <v>10</v>
      </c>
      <c r="F101" s="44">
        <f>+'[1]Series 3'!M16</f>
        <v>10106164</v>
      </c>
      <c r="G101" s="29">
        <f t="shared" si="14"/>
        <v>101.06164</v>
      </c>
      <c r="H101" s="27">
        <f t="shared" si="15"/>
        <v>0.006450260702543305</v>
      </c>
    </row>
    <row r="102" spans="1:8" ht="15.75">
      <c r="A102" s="18" t="str">
        <f>+$B$88&amp;C102</f>
        <v>IL&amp;FS  Infrastructure Debt Fund Series 3BKaynes Technology India Private Limited</v>
      </c>
      <c r="B102" s="18">
        <f>+B101+1</f>
        <v>10</v>
      </c>
      <c r="C102" s="18" t="s">
        <v>101</v>
      </c>
      <c r="D102" s="18" t="s">
        <v>91</v>
      </c>
      <c r="E102" s="43">
        <v>100</v>
      </c>
      <c r="F102" s="44">
        <f>+'[1]Series 3'!M17</f>
        <v>10000000</v>
      </c>
      <c r="G102" s="29">
        <f t="shared" si="14"/>
        <v>100</v>
      </c>
      <c r="H102" s="27">
        <f t="shared" si="15"/>
        <v>0.006382501513475643</v>
      </c>
    </row>
    <row r="103" spans="2:8" ht="15.75">
      <c r="B103" s="20"/>
      <c r="C103" s="30" t="s">
        <v>7</v>
      </c>
      <c r="D103" s="30"/>
      <c r="E103" s="52">
        <f>SUM(E92:E102)</f>
        <v>481120</v>
      </c>
      <c r="F103" s="31">
        <f>SUM(F92:F102)</f>
        <v>1555587062</v>
      </c>
      <c r="G103" s="31">
        <f>SUM(G92:G102)</f>
        <v>15555.87062</v>
      </c>
      <c r="H103" s="32">
        <f>SUM(H92:H102)</f>
        <v>0.9928536777558129</v>
      </c>
    </row>
    <row r="104" spans="2:8" ht="15.75">
      <c r="B104" s="20"/>
      <c r="C104" s="18" t="s">
        <v>17</v>
      </c>
      <c r="D104" s="20"/>
      <c r="E104" s="20"/>
      <c r="F104" s="39">
        <f>+'[1]Series 3'!K21+'[1]Series 3'!K22</f>
        <v>11196741.95</v>
      </c>
      <c r="G104" s="39">
        <f>+F104/100000</f>
        <v>111.96741949999999</v>
      </c>
      <c r="H104" s="27">
        <f>G104/$G$105</f>
        <v>0.007146322244187121</v>
      </c>
    </row>
    <row r="105" spans="2:8" ht="15.75">
      <c r="B105" s="20"/>
      <c r="C105" s="30" t="s">
        <v>7</v>
      </c>
      <c r="D105" s="30"/>
      <c r="E105" s="53">
        <f>SUM('[1]saurabh_100001_PortfolioApprais'!B440:B460)</f>
        <v>481120</v>
      </c>
      <c r="F105" s="40">
        <f>+F103+F104</f>
        <v>1566783803.95</v>
      </c>
      <c r="G105" s="31">
        <f>+F105/100000</f>
        <v>15667.8380395</v>
      </c>
      <c r="H105" s="32">
        <f>H103+H104</f>
        <v>1</v>
      </c>
    </row>
  </sheetData>
  <sheetProtection/>
  <mergeCells count="7">
    <mergeCell ref="B88:H88"/>
    <mergeCell ref="B4:H4"/>
    <mergeCell ref="B5:H5"/>
    <mergeCell ref="B7:H7"/>
    <mergeCell ref="B28:H28"/>
    <mergeCell ref="B48:H48"/>
    <mergeCell ref="B67:H67"/>
  </mergeCells>
  <printOptions/>
  <pageMargins left="0" right="0" top="0" bottom="0" header="0" footer="0"/>
  <pageSetup fitToHeight="1" fitToWidth="1"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="120" zoomScaleNormal="120" zoomScalePageLayoutView="0" workbookViewId="0" topLeftCell="A1">
      <selection activeCell="A11" sqref="A11:I11"/>
    </sheetView>
  </sheetViews>
  <sheetFormatPr defaultColWidth="9.140625" defaultRowHeight="15"/>
  <cols>
    <col min="1" max="1" width="34.00390625" style="8" customWidth="1"/>
    <col min="2" max="2" width="9.140625" style="8" customWidth="1"/>
    <col min="3" max="3" width="11.421875" style="8" customWidth="1"/>
    <col min="4" max="4" width="9.140625" style="8" customWidth="1"/>
    <col min="5" max="5" width="11.421875" style="8" customWidth="1"/>
    <col min="6" max="6" width="9.140625" style="8" customWidth="1"/>
    <col min="7" max="7" width="11.57421875" style="8" customWidth="1"/>
    <col min="8" max="8" width="9.140625" style="8" customWidth="1"/>
    <col min="9" max="9" width="12.7109375" style="8" customWidth="1"/>
    <col min="10" max="11" width="10.7109375" style="8" bestFit="1" customWidth="1"/>
    <col min="12" max="16384" width="9.140625" style="8" customWidth="1"/>
  </cols>
  <sheetData>
    <row r="1" spans="1:9" ht="15" customHeight="1">
      <c r="A1" s="62" t="s">
        <v>6</v>
      </c>
      <c r="B1" s="62" t="s">
        <v>19</v>
      </c>
      <c r="C1" s="62"/>
      <c r="D1" s="62" t="s">
        <v>20</v>
      </c>
      <c r="E1" s="62"/>
      <c r="F1" s="62" t="s">
        <v>21</v>
      </c>
      <c r="G1" s="62"/>
      <c r="H1" s="62" t="s">
        <v>22</v>
      </c>
      <c r="I1" s="62"/>
    </row>
    <row r="2" spans="1:9" ht="25.5">
      <c r="A2" s="62"/>
      <c r="B2" s="9" t="s">
        <v>23</v>
      </c>
      <c r="C2" s="9" t="s">
        <v>12</v>
      </c>
      <c r="D2" s="9" t="s">
        <v>23</v>
      </c>
      <c r="E2" s="9" t="s">
        <v>12</v>
      </c>
      <c r="F2" s="9" t="s">
        <v>23</v>
      </c>
      <c r="G2" s="9" t="s">
        <v>12</v>
      </c>
      <c r="H2" s="9" t="s">
        <v>23</v>
      </c>
      <c r="I2" s="9" t="s">
        <v>12</v>
      </c>
    </row>
    <row r="3" spans="1:9" ht="15.75">
      <c r="A3" s="10" t="s">
        <v>24</v>
      </c>
      <c r="B3" s="11">
        <v>0.12938812673500702</v>
      </c>
      <c r="C3" s="11">
        <v>0.01475263605268018</v>
      </c>
      <c r="D3" s="11">
        <v>0.11457234221614465</v>
      </c>
      <c r="E3" s="11">
        <v>0.07509464285671674</v>
      </c>
      <c r="F3" s="12" t="s">
        <v>25</v>
      </c>
      <c r="G3" s="12" t="s">
        <v>25</v>
      </c>
      <c r="H3" s="11">
        <v>0.11203889615568219</v>
      </c>
      <c r="I3" s="11">
        <v>0.09159528086144686</v>
      </c>
    </row>
    <row r="4" spans="1:9" ht="15.75">
      <c r="A4" s="10" t="s">
        <v>26</v>
      </c>
      <c r="B4" s="11">
        <v>0.12357112250770136</v>
      </c>
      <c r="C4" s="11">
        <v>0.01475263605268018</v>
      </c>
      <c r="D4" s="11">
        <v>0.11139437030911403</v>
      </c>
      <c r="E4" s="11">
        <v>0.07509464285671674</v>
      </c>
      <c r="F4" s="12" t="s">
        <v>25</v>
      </c>
      <c r="G4" s="12" t="s">
        <v>25</v>
      </c>
      <c r="H4" s="11">
        <v>0.1118160561771886</v>
      </c>
      <c r="I4" s="11">
        <v>0.09159528086144686</v>
      </c>
    </row>
    <row r="5" spans="1:9" ht="15.75">
      <c r="A5" s="10" t="s">
        <v>27</v>
      </c>
      <c r="B5" s="11">
        <v>0.12609904293027666</v>
      </c>
      <c r="C5" s="11">
        <v>0.01475263605268018</v>
      </c>
      <c r="D5" s="11">
        <v>0.1116536323083126</v>
      </c>
      <c r="E5" s="11">
        <v>0.07509464285671674</v>
      </c>
      <c r="F5" s="12" t="s">
        <v>25</v>
      </c>
      <c r="G5" s="12" t="s">
        <v>25</v>
      </c>
      <c r="H5" s="11">
        <v>0.1114588941553738</v>
      </c>
      <c r="I5" s="11">
        <v>0.09159528086144686</v>
      </c>
    </row>
    <row r="6" spans="1:7" ht="15">
      <c r="A6" s="59" t="s">
        <v>13</v>
      </c>
      <c r="B6" s="59"/>
      <c r="C6" s="59"/>
      <c r="D6" s="59"/>
      <c r="E6" s="59"/>
      <c r="F6" s="59"/>
      <c r="G6" s="59"/>
    </row>
    <row r="7" spans="1:9" ht="15">
      <c r="A7" s="61" t="s">
        <v>28</v>
      </c>
      <c r="B7" s="61"/>
      <c r="C7" s="61"/>
      <c r="D7" s="61"/>
      <c r="E7" s="61"/>
      <c r="F7" s="61"/>
      <c r="G7" s="61"/>
      <c r="H7" s="61"/>
      <c r="I7" s="61"/>
    </row>
    <row r="8" ht="15.75">
      <c r="A8" s="13" t="s">
        <v>14</v>
      </c>
    </row>
    <row r="9" spans="1:3" ht="15">
      <c r="A9" s="14" t="s">
        <v>15</v>
      </c>
      <c r="B9" s="15"/>
      <c r="C9" s="15"/>
    </row>
    <row r="10" spans="1:3" ht="15">
      <c r="A10" s="14" t="s">
        <v>58</v>
      </c>
      <c r="B10" s="15"/>
      <c r="C10" s="15"/>
    </row>
    <row r="11" spans="1:9" ht="27" customHeight="1">
      <c r="A11" s="60" t="s">
        <v>16</v>
      </c>
      <c r="B11" s="60"/>
      <c r="C11" s="60"/>
      <c r="D11" s="60"/>
      <c r="E11" s="60"/>
      <c r="F11" s="60"/>
      <c r="G11" s="60"/>
      <c r="H11" s="60"/>
      <c r="I11" s="60"/>
    </row>
    <row r="12" ht="15">
      <c r="A12" s="14" t="s">
        <v>86</v>
      </c>
    </row>
  </sheetData>
  <sheetProtection/>
  <mergeCells count="8">
    <mergeCell ref="A6:G6"/>
    <mergeCell ref="A11:I11"/>
    <mergeCell ref="A7:I7"/>
    <mergeCell ref="H1:I1"/>
    <mergeCell ref="A1:A2"/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Abhijeet Shedjale</dc:creator>
  <cp:keywords/>
  <dc:description/>
  <cp:lastModifiedBy>Jyoti Pandey</cp:lastModifiedBy>
  <dcterms:created xsi:type="dcterms:W3CDTF">2016-04-27T06:43:16Z</dcterms:created>
  <dcterms:modified xsi:type="dcterms:W3CDTF">2018-08-03T10:15:35Z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